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nbahn\"/>
    </mc:Choice>
  </mc:AlternateContent>
  <bookViews>
    <workbookView xWindow="360" yWindow="285" windowWidth="18555" windowHeight="12015"/>
  </bookViews>
  <sheets>
    <sheet name="Planungstool" sheetId="7" r:id="rId1"/>
  </sheets>
  <calcPr calcId="162913"/>
</workbook>
</file>

<file path=xl/calcChain.xml><?xml version="1.0" encoding="utf-8"?>
<calcChain xmlns="http://schemas.openxmlformats.org/spreadsheetml/2006/main">
  <c r="J82" i="7" l="1"/>
  <c r="J77" i="7"/>
  <c r="J76" i="7"/>
  <c r="J75" i="7"/>
  <c r="J73" i="7"/>
  <c r="J70" i="7"/>
  <c r="J67" i="7"/>
  <c r="H67" i="7"/>
  <c r="J66" i="7"/>
  <c r="H66" i="7"/>
  <c r="J65" i="7"/>
  <c r="H65" i="7"/>
  <c r="D58" i="7"/>
  <c r="E77" i="7" s="1"/>
  <c r="H77" i="7" s="1"/>
  <c r="I78" i="7" l="1"/>
  <c r="J78" i="7" s="1"/>
  <c r="E82" i="7"/>
  <c r="H82" i="7" s="1"/>
  <c r="E75" i="7"/>
  <c r="H75" i="7" s="1"/>
  <c r="E76" i="7"/>
  <c r="H76" i="7" s="1"/>
  <c r="E72" i="7"/>
  <c r="G72" i="7"/>
  <c r="J18" i="7"/>
  <c r="J15" i="7"/>
  <c r="J13" i="7"/>
  <c r="H15" i="7"/>
  <c r="H14" i="7"/>
  <c r="H13" i="7"/>
  <c r="J30" i="7"/>
  <c r="J24" i="7"/>
  <c r="J25" i="7"/>
  <c r="J23" i="7"/>
  <c r="J21" i="7"/>
  <c r="J14" i="7"/>
  <c r="H72" i="7" l="1"/>
  <c r="G84" i="7"/>
  <c r="E73" i="7"/>
  <c r="H73" i="7" s="1"/>
  <c r="J72" i="7"/>
  <c r="J86" i="7" s="1"/>
  <c r="M88" i="7" s="1"/>
  <c r="D6" i="7"/>
  <c r="G20" i="7" l="1"/>
  <c r="J20" i="7" s="1"/>
  <c r="F70" i="7"/>
  <c r="M91" i="7"/>
  <c r="M93" i="7"/>
  <c r="O88" i="7"/>
  <c r="N88" i="7"/>
  <c r="E20" i="7"/>
  <c r="H20" i="7" l="1"/>
  <c r="G32" i="7"/>
  <c r="H70" i="7"/>
  <c r="H84" i="7" s="1"/>
  <c r="E84" i="7"/>
  <c r="O93" i="7"/>
  <c r="N93" i="7"/>
  <c r="O91" i="7"/>
  <c r="N91" i="7"/>
  <c r="E21" i="7"/>
  <c r="H21" i="7" l="1"/>
  <c r="I26" i="7"/>
  <c r="E30" i="7"/>
  <c r="E24" i="7"/>
  <c r="F18" i="7"/>
  <c r="E25" i="7"/>
  <c r="E23" i="7"/>
  <c r="J26" i="7" l="1"/>
  <c r="J34" i="7" s="1"/>
  <c r="H18" i="7"/>
  <c r="E32" i="7"/>
  <c r="H25" i="7"/>
  <c r="H30" i="7"/>
  <c r="H23" i="7"/>
  <c r="H24" i="7"/>
  <c r="H32" i="7" l="1"/>
  <c r="M36" i="7"/>
  <c r="O36" i="7" l="1"/>
  <c r="N36" i="7"/>
  <c r="M39" i="7"/>
  <c r="M41" i="7"/>
  <c r="O41" i="7" l="1"/>
  <c r="N41" i="7"/>
  <c r="O39" i="7"/>
  <c r="N39" i="7"/>
</calcChain>
</file>

<file path=xl/sharedStrings.xml><?xml version="1.0" encoding="utf-8"?>
<sst xmlns="http://schemas.openxmlformats.org/spreadsheetml/2006/main" count="175" uniqueCount="81">
  <si>
    <t>Dienststelle Immobilien</t>
  </si>
  <si>
    <t>Anzahl</t>
  </si>
  <si>
    <t>Modul</t>
  </si>
  <si>
    <t>Treffpunkt (informeller Austausch)</t>
  </si>
  <si>
    <t>Ruheraum</t>
  </si>
  <si>
    <t>Locker</t>
  </si>
  <si>
    <t>Garderobe</t>
  </si>
  <si>
    <t>Teamablage</t>
  </si>
  <si>
    <t>Empfang (freistehend, steh-sitzend)</t>
  </si>
  <si>
    <t>Schalter (offen, ggf. rollstuhlgängig und / oder diskret)</t>
  </si>
  <si>
    <t>Hot-Desk</t>
  </si>
  <si>
    <t>nach Bedarf</t>
  </si>
  <si>
    <t>in Fläche der AP</t>
  </si>
  <si>
    <r>
      <t xml:space="preserve">Kaffeeküche / Pausenraum </t>
    </r>
    <r>
      <rPr>
        <sz val="6"/>
        <rFont val="Segoe UI"/>
        <family val="2"/>
      </rPr>
      <t>mind. 16 m</t>
    </r>
    <r>
      <rPr>
        <vertAlign val="superscript"/>
        <sz val="6"/>
        <rFont val="Segoe UI"/>
        <family val="2"/>
      </rPr>
      <t>2</t>
    </r>
  </si>
  <si>
    <t>Interne Zone</t>
  </si>
  <si>
    <t>Halböffentliche Zone</t>
  </si>
  <si>
    <t>Öffentliche Zone</t>
  </si>
  <si>
    <t>Warten 4 Personen</t>
  </si>
  <si>
    <t>Workbench</t>
  </si>
  <si>
    <t>Arbeitsplätze (AP): Standardarbeitsplatz (einzel / doppel), Stiller Arbeitsplatz</t>
  </si>
  <si>
    <r>
      <t xml:space="preserve">Sitzungs-, Schulungs- und Konferenzräume (4-6, 6-8 oder 10-16 Personen) </t>
    </r>
    <r>
      <rPr>
        <sz val="6"/>
        <rFont val="Segoe UI"/>
        <family val="2"/>
      </rPr>
      <t>Ø 20 m2</t>
    </r>
  </si>
  <si>
    <t>Servicepoint (offen / geschlossen)</t>
  </si>
  <si>
    <t>Fokusbox (klein oder gross) Ø 3.75 m2</t>
  </si>
  <si>
    <t>Zone</t>
  </si>
  <si>
    <t>Flächenbedarf für Mitarbeitende, deren Arbeitsplatz nicht der Büroarbeit zugeordnet werden kann, bspw. Labor, Hauswarte, Werkstattpersonal, Kuriere, Reinigungspersonal etc.</t>
  </si>
  <si>
    <t>Impressum</t>
  </si>
  <si>
    <t>Version</t>
  </si>
  <si>
    <t>Datum</t>
  </si>
  <si>
    <t>Inhaltliche Verantwortung</t>
  </si>
  <si>
    <t>exkl. Module, deren Flächen bereits in der Fläche der Arbeitsplätze berücksichtigt wurde</t>
  </si>
  <si>
    <t>Gesamtbedarf Module</t>
  </si>
  <si>
    <t>Gesamtbedarf nutzungsneutrale Fläche</t>
  </si>
  <si>
    <t>Allfälliger Gesamtbedarf nutzungsspezifische Fläche</t>
  </si>
  <si>
    <t>Bedarfsdefinition Module</t>
  </si>
  <si>
    <t>Glossar</t>
  </si>
  <si>
    <t>HNF</t>
  </si>
  <si>
    <t>Hauptnutzfläche</t>
  </si>
  <si>
    <t>Planungsrichtwert Anzahl FTE pro AP</t>
  </si>
  <si>
    <t>VMF</t>
  </si>
  <si>
    <t>GF</t>
  </si>
  <si>
    <t>Vermietbare Fläche</t>
  </si>
  <si>
    <t>Geschossfläche</t>
  </si>
  <si>
    <t>Modulkatalog</t>
  </si>
  <si>
    <r>
      <t>Anzahl FTE</t>
    </r>
    <r>
      <rPr>
        <vertAlign val="subscript"/>
        <sz val="9"/>
        <rFont val="Segoe UI"/>
        <family val="2"/>
      </rPr>
      <t xml:space="preserve"> 10 - 15 Jahre</t>
    </r>
  </si>
  <si>
    <r>
      <t>Desk Sharing Ratio</t>
    </r>
    <r>
      <rPr>
        <vertAlign val="subscript"/>
        <sz val="9"/>
        <color theme="1"/>
        <rFont val="Segoe UI"/>
        <family val="2"/>
      </rPr>
      <t xml:space="preserve"> 10 - 15 Jahre</t>
    </r>
  </si>
  <si>
    <t>siehe Dokument «Arbeitswelt 4.0»</t>
  </si>
  <si>
    <t>Nutzungshinweise zu Eingabefeldern</t>
  </si>
  <si>
    <t>Vorgabe</t>
  </si>
  <si>
    <t>Projekt</t>
  </si>
  <si>
    <t>In der Regel Anzahl gemäss Vorgabe übertragen. Abweichungen sind grundsätzlich zu begründen, sofern Modul nicht nach Vorgabe.</t>
  </si>
  <si>
    <r>
      <t xml:space="preserve"> Fläche in m</t>
    </r>
    <r>
      <rPr>
        <b/>
        <vertAlign val="superscript"/>
        <sz val="9"/>
        <color theme="1"/>
        <rFont val="Segoe UI"/>
        <family val="2"/>
      </rPr>
      <t>2</t>
    </r>
    <r>
      <rPr>
        <b/>
        <sz val="9"/>
        <color theme="1"/>
        <rFont val="Segoe UI"/>
        <family val="2"/>
      </rPr>
      <t xml:space="preserve"> HNF</t>
    </r>
  </si>
  <si>
    <t>Diff.</t>
  </si>
  <si>
    <t>nach Bedarf / ca.</t>
  </si>
  <si>
    <t>+</t>
  </si>
  <si>
    <t>Umrechnungsfaktoren</t>
  </si>
  <si>
    <t>VMF / HNF</t>
  </si>
  <si>
    <t>GF / HNF</t>
  </si>
  <si>
    <t>GF / VMF</t>
  </si>
  <si>
    <t>1.16 ̅</t>
  </si>
  <si>
    <r>
      <t>Gesamtflächenbedarf in m</t>
    </r>
    <r>
      <rPr>
        <b/>
        <vertAlign val="superscript"/>
        <sz val="10"/>
        <color rgb="FF009FE3"/>
        <rFont val="Segoe UI"/>
        <family val="2"/>
      </rPr>
      <t>2</t>
    </r>
  </si>
  <si>
    <t>Grundlagen</t>
  </si>
  <si>
    <t>Anzahl Full Time Equivalente aller Mitarbeitenden mit Büroarbeitsplatz</t>
  </si>
  <si>
    <r>
      <t>Anzahl Arbeitsplätze, richtet sich nach der Anzahl FTE</t>
    </r>
    <r>
      <rPr>
        <vertAlign val="subscript"/>
        <sz val="9"/>
        <color theme="1"/>
        <rFont val="Segoe UI"/>
        <family val="2"/>
      </rPr>
      <t xml:space="preserve"> 10 - 15 Jahre</t>
    </r>
  </si>
  <si>
    <t>Gesamtfläche abhängig von Anzahl AP</t>
  </si>
  <si>
    <t>pro FTE</t>
  </si>
  <si>
    <t>pro AP</t>
  </si>
  <si>
    <r>
      <t>Anzahl FTE</t>
    </r>
    <r>
      <rPr>
        <b/>
        <vertAlign val="subscript"/>
        <sz val="9"/>
        <rFont val="Segoe UI"/>
        <family val="2"/>
      </rPr>
      <t xml:space="preserve"> 5 Jahre</t>
    </r>
  </si>
  <si>
    <r>
      <t>Desk Sharing Ratio</t>
    </r>
    <r>
      <rPr>
        <b/>
        <vertAlign val="subscript"/>
        <sz val="9"/>
        <rFont val="Segoe UI"/>
        <family val="2"/>
      </rPr>
      <t xml:space="preserve"> 5 Jahre</t>
    </r>
  </si>
  <si>
    <r>
      <t>Anzahl AP</t>
    </r>
    <r>
      <rPr>
        <b/>
        <vertAlign val="subscript"/>
        <sz val="9"/>
        <color theme="1"/>
        <rFont val="Segoe UI"/>
        <family val="2"/>
      </rPr>
      <t xml:space="preserve"> 5 Jahre</t>
    </r>
  </si>
  <si>
    <r>
      <t>Planungstool zur Arbeitswelt 4.0 – Teil 1/2: Dimensionierung der Module</t>
    </r>
    <r>
      <rPr>
        <sz val="12"/>
        <rFont val="Segoe UI"/>
        <family val="2"/>
      </rPr>
      <t xml:space="preserve"> (auf Basis des prognostizierten Personalbestands nach 5 Jahren – mittleres Szenario)</t>
    </r>
  </si>
  <si>
    <r>
      <t>Planungstool zur Arbeitswelt 4.0 – Teil 2/2: Ermittlung des Flächenbedarfs</t>
    </r>
    <r>
      <rPr>
        <sz val="12"/>
        <rFont val="Segoe UI"/>
        <family val="2"/>
      </rPr>
      <t xml:space="preserve"> (auf Basis des prognostizierten Personalbestands nach 10 - 15 Jahren – mittleres Szenario)</t>
    </r>
  </si>
  <si>
    <r>
      <t>Anzahl FTE</t>
    </r>
    <r>
      <rPr>
        <b/>
        <vertAlign val="subscript"/>
        <sz val="9"/>
        <rFont val="Segoe UI"/>
        <family val="2"/>
      </rPr>
      <t xml:space="preserve"> 10 - 15 Jahre</t>
    </r>
  </si>
  <si>
    <r>
      <t>Desk Sharing Ratio</t>
    </r>
    <r>
      <rPr>
        <b/>
        <vertAlign val="subscript"/>
        <sz val="9"/>
        <rFont val="Segoe UI"/>
        <family val="2"/>
      </rPr>
      <t xml:space="preserve"> 10 - 15 Jahre</t>
    </r>
  </si>
  <si>
    <r>
      <t>Anzahl AP</t>
    </r>
    <r>
      <rPr>
        <b/>
        <vertAlign val="subscript"/>
        <sz val="9"/>
        <color theme="1"/>
        <rFont val="Segoe UI"/>
        <family val="2"/>
      </rPr>
      <t xml:space="preserve"> 10 - 15 Jahre</t>
    </r>
  </si>
  <si>
    <r>
      <t>Anzahl AP</t>
    </r>
    <r>
      <rPr>
        <vertAlign val="subscript"/>
        <sz val="9"/>
        <color theme="1"/>
        <rFont val="Segoe UI"/>
        <family val="2"/>
      </rPr>
      <t xml:space="preserve"> 5 Jahre</t>
    </r>
  </si>
  <si>
    <r>
      <t>Anzahl Arbeitsplätze, richtet sich nach der Anzahl FTE</t>
    </r>
    <r>
      <rPr>
        <vertAlign val="subscript"/>
        <sz val="9"/>
        <color theme="1"/>
        <rFont val="Segoe UI"/>
        <family val="2"/>
      </rPr>
      <t xml:space="preserve"> 5 Jahre</t>
    </r>
  </si>
  <si>
    <r>
      <t>Anzahl FTE</t>
    </r>
    <r>
      <rPr>
        <vertAlign val="subscript"/>
        <sz val="9"/>
        <rFont val="Segoe UI"/>
        <family val="2"/>
      </rPr>
      <t xml:space="preserve"> 5 Jahre</t>
    </r>
  </si>
  <si>
    <r>
      <t>Desk Sharing Ratio</t>
    </r>
    <r>
      <rPr>
        <vertAlign val="subscript"/>
        <sz val="9"/>
        <color theme="1"/>
        <rFont val="Segoe UI"/>
        <family val="2"/>
      </rPr>
      <t xml:space="preserve"> 5 Jahre</t>
    </r>
  </si>
  <si>
    <t>Prognostizierter Personalbestand nach 5 Jahren (mittleres Szenario) nach der voraus-sichtlichen Umsetzung des Arbeitsplatz- resp. Flächenbedarfs.</t>
  </si>
  <si>
    <t>Prognostizierter Personalbestand nach 10 - 15 Jahren (mittleres Szenario) nach der voraus-sichtlichen Umsetzung des Arbeitsplatz- resp. Flächenbedarfs.</t>
  </si>
  <si>
    <r>
      <t>Anzahl AP</t>
    </r>
    <r>
      <rPr>
        <vertAlign val="subscript"/>
        <sz val="9"/>
        <color theme="1"/>
        <rFont val="Segoe UI"/>
        <family val="2"/>
      </rPr>
      <t xml:space="preserve"> 10 - 15 Jahre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</si>
</sst>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\ &quot;nach Bedarf&quot;"/>
  </numFmts>
  <fonts count="33" x14ac:knownFonts="1">
    <font>
      <sz val="10"/>
      <name val="Arial"/>
    </font>
    <font>
      <sz val="10"/>
      <name val="Segoe UI"/>
      <family val="2"/>
    </font>
    <font>
      <b/>
      <sz val="12"/>
      <name val="Segoe UI"/>
      <family val="2"/>
    </font>
    <font>
      <b/>
      <sz val="8"/>
      <name val="Segoe UI"/>
      <family val="2"/>
    </font>
    <font>
      <i/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9"/>
      <color theme="0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9"/>
      <name val="Segoe UI"/>
      <family val="2"/>
    </font>
    <font>
      <b/>
      <i/>
      <sz val="9"/>
      <name val="Segoe UI"/>
      <family val="2"/>
    </font>
    <font>
      <b/>
      <i/>
      <sz val="9"/>
      <color theme="1"/>
      <name val="Segoe UI"/>
      <family val="2"/>
    </font>
    <font>
      <b/>
      <vertAlign val="subscript"/>
      <sz val="9"/>
      <name val="Segoe UI"/>
      <family val="2"/>
    </font>
    <font>
      <b/>
      <vertAlign val="subscript"/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6"/>
      <color theme="1"/>
      <name val="Segoe UI"/>
      <family val="2"/>
    </font>
    <font>
      <i/>
      <sz val="9"/>
      <name val="Segoe UI"/>
      <family val="2"/>
    </font>
    <font>
      <sz val="6"/>
      <name val="Segoe UI"/>
      <family val="2"/>
    </font>
    <font>
      <vertAlign val="superscript"/>
      <sz val="6"/>
      <name val="Segoe UI"/>
      <family val="2"/>
    </font>
    <font>
      <b/>
      <sz val="10"/>
      <color rgb="FF009FE3"/>
      <name val="Segoe UI"/>
      <family val="2"/>
    </font>
    <font>
      <b/>
      <sz val="10"/>
      <name val="Segoe UI"/>
      <family val="2"/>
    </font>
    <font>
      <b/>
      <sz val="9"/>
      <color rgb="FF009FE3"/>
      <name val="Segoe UI"/>
      <family val="2"/>
    </font>
    <font>
      <b/>
      <sz val="10"/>
      <color theme="1"/>
      <name val="Segoe UI"/>
      <family val="2"/>
    </font>
    <font>
      <sz val="9"/>
      <color theme="0"/>
      <name val="Segoe UI"/>
      <family val="2"/>
    </font>
    <font>
      <vertAlign val="subscript"/>
      <sz val="9"/>
      <color theme="1"/>
      <name val="Segoe UI"/>
      <family val="2"/>
    </font>
    <font>
      <vertAlign val="subscript"/>
      <sz val="9"/>
      <name val="Segoe UI"/>
      <family val="2"/>
    </font>
    <font>
      <b/>
      <vertAlign val="superscript"/>
      <sz val="10"/>
      <color rgb="FF009FE3"/>
      <name val="Segoe UI"/>
      <family val="2"/>
    </font>
    <font>
      <i/>
      <sz val="9"/>
      <color theme="0" tint="-0.499984740745262"/>
      <name val="Segoe UI"/>
      <family val="2"/>
    </font>
    <font>
      <sz val="9"/>
      <color theme="0" tint="-0.499984740745262"/>
      <name val="Segoe UI"/>
      <family val="2"/>
    </font>
    <font>
      <sz val="10"/>
      <color theme="0" tint="-0.499984740745262"/>
      <name val="Segoe UI"/>
      <family val="2"/>
    </font>
    <font>
      <b/>
      <sz val="10"/>
      <color theme="1" tint="0.499984740745262"/>
      <name val="Segoe UI"/>
      <family val="2"/>
    </font>
    <font>
      <sz val="9"/>
      <color theme="1" tint="0.499984740745262"/>
      <name val="Segoe UI"/>
      <family val="2"/>
    </font>
    <font>
      <sz val="12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009F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D3AF"/>
        <bgColor indexed="64"/>
      </patternFill>
    </fill>
    <fill>
      <patternFill patternType="solid">
        <fgColor rgb="FFFEE599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1D3FF"/>
        <bgColor indexed="64"/>
      </patternFill>
    </fill>
    <fill>
      <patternFill patternType="solid">
        <fgColor rgb="FFB9E9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220">
    <xf numFmtId="0" fontId="0" fillId="0" borderId="0" xfId="0"/>
    <xf numFmtId="1" fontId="5" fillId="8" borderId="15" xfId="0" applyNumberFormat="1" applyFont="1" applyFill="1" applyBorder="1" applyAlignment="1" applyProtection="1">
      <alignment horizontal="center" vertical="top"/>
      <protection locked="0"/>
    </xf>
    <xf numFmtId="1" fontId="9" fillId="8" borderId="1" xfId="0" applyNumberFormat="1" applyFont="1" applyFill="1" applyBorder="1" applyAlignment="1" applyProtection="1">
      <alignment horizontal="center" vertical="top"/>
      <protection locked="0"/>
    </xf>
    <xf numFmtId="1" fontId="5" fillId="8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/>
    <xf numFmtId="0" fontId="1" fillId="0" borderId="0" xfId="0" applyFont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9" fillId="3" borderId="1" xfId="0" applyFont="1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vertical="top"/>
    </xf>
    <xf numFmtId="1" fontId="16" fillId="0" borderId="1" xfId="0" quotePrefix="1" applyNumberFormat="1" applyFont="1" applyFill="1" applyBorder="1" applyAlignment="1" applyProtection="1">
      <alignment horizontal="center" vertical="top"/>
    </xf>
    <xf numFmtId="1" fontId="7" fillId="7" borderId="15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1" fontId="7" fillId="7" borderId="1" xfId="0" applyNumberFormat="1" applyFont="1" applyFill="1" applyBorder="1" applyAlignment="1" applyProtection="1">
      <alignment horizontal="center" vertical="top"/>
    </xf>
    <xf numFmtId="0" fontId="1" fillId="4" borderId="8" xfId="0" applyFont="1" applyFill="1" applyBorder="1" applyAlignment="1" applyProtection="1">
      <alignment vertical="top"/>
    </xf>
    <xf numFmtId="0" fontId="1" fillId="5" borderId="3" xfId="0" applyFont="1" applyFill="1" applyBorder="1" applyAlignment="1" applyProtection="1">
      <alignment horizontal="center" vertical="top"/>
    </xf>
    <xf numFmtId="1" fontId="5" fillId="0" borderId="2" xfId="0" applyNumberFormat="1" applyFont="1" applyFill="1" applyBorder="1" applyAlignment="1" applyProtection="1">
      <alignment horizontal="right" vertical="top"/>
    </xf>
    <xf numFmtId="1" fontId="10" fillId="0" borderId="7" xfId="0" applyNumberFormat="1" applyFont="1" applyFill="1" applyBorder="1" applyAlignment="1" applyProtection="1">
      <alignment horizontal="left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1" fontId="9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Protection="1"/>
    <xf numFmtId="0" fontId="1" fillId="0" borderId="4" xfId="0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horizontal="left" vertical="top"/>
    </xf>
    <xf numFmtId="1" fontId="10" fillId="0" borderId="5" xfId="0" applyNumberFormat="1" applyFont="1" applyFill="1" applyBorder="1" applyAlignment="1" applyProtection="1">
      <alignment horizontal="center" vertical="top"/>
    </xf>
    <xf numFmtId="1" fontId="5" fillId="0" borderId="5" xfId="0" applyNumberFormat="1" applyFont="1" applyFill="1" applyBorder="1" applyAlignment="1" applyProtection="1">
      <alignment horizontal="center" vertical="top"/>
    </xf>
    <xf numFmtId="1" fontId="16" fillId="0" borderId="5" xfId="0" quotePrefix="1" applyNumberFormat="1" applyFont="1" applyFill="1" applyBorder="1" applyAlignment="1" applyProtection="1">
      <alignment horizontal="center" vertical="top"/>
    </xf>
    <xf numFmtId="1" fontId="7" fillId="0" borderId="4" xfId="0" applyNumberFormat="1" applyFont="1" applyFill="1" applyBorder="1" applyAlignment="1" applyProtection="1">
      <alignment horizontal="center" vertical="top"/>
    </xf>
    <xf numFmtId="1" fontId="9" fillId="3" borderId="1" xfId="0" applyNumberFormat="1" applyFont="1" applyFill="1" applyBorder="1" applyAlignment="1" applyProtection="1">
      <alignment horizontal="center" vertical="center"/>
    </xf>
    <xf numFmtId="1" fontId="16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top" wrapText="1"/>
    </xf>
    <xf numFmtId="0" fontId="20" fillId="0" borderId="13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 wrapText="1"/>
    </xf>
    <xf numFmtId="0" fontId="8" fillId="0" borderId="13" xfId="0" applyFont="1" applyFill="1" applyBorder="1" applyAlignment="1" applyProtection="1">
      <alignment horizontal="center" vertical="top"/>
    </xf>
    <xf numFmtId="1" fontId="8" fillId="0" borderId="13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Protection="1"/>
    <xf numFmtId="0" fontId="21" fillId="0" borderId="0" xfId="0" applyFont="1" applyBorder="1" applyAlignment="1" applyProtection="1">
      <alignment horizontal="left" vertical="top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 wrapText="1"/>
    </xf>
    <xf numFmtId="0" fontId="27" fillId="0" borderId="0" xfId="0" applyFont="1" applyFill="1" applyBorder="1" applyAlignment="1" applyProtection="1">
      <alignment horizontal="right" vertical="center"/>
    </xf>
    <xf numFmtId="164" fontId="27" fillId="0" borderId="29" xfId="0" applyNumberFormat="1" applyFont="1" applyFill="1" applyBorder="1" applyAlignment="1" applyProtection="1">
      <alignment horizontal="center" vertical="center"/>
    </xf>
    <xf numFmtId="164" fontId="27" fillId="0" borderId="29" xfId="0" applyNumberFormat="1" applyFont="1" applyFill="1" applyBorder="1" applyAlignment="1" applyProtection="1">
      <alignment horizontal="center" vertical="center" wrapText="1"/>
    </xf>
    <xf numFmtId="164" fontId="28" fillId="0" borderId="29" xfId="0" applyNumberFormat="1" applyFont="1" applyFill="1" applyBorder="1" applyAlignment="1" applyProtection="1">
      <alignment horizontal="center" vertical="center" wrapText="1"/>
    </xf>
    <xf numFmtId="164" fontId="28" fillId="0" borderId="0" xfId="0" applyNumberFormat="1" applyFont="1" applyFill="1" applyBorder="1" applyAlignment="1" applyProtection="1">
      <alignment horizontal="center" vertical="center" wrapText="1"/>
    </xf>
    <xf numFmtId="0" fontId="1" fillId="0" borderId="28" xfId="0" applyFont="1" applyBorder="1" applyProtection="1"/>
    <xf numFmtId="0" fontId="21" fillId="0" borderId="28" xfId="0" applyFont="1" applyFill="1" applyBorder="1" applyAlignment="1" applyProtection="1">
      <alignment horizontal="right" vertical="center"/>
    </xf>
    <xf numFmtId="164" fontId="4" fillId="0" borderId="28" xfId="0" applyNumberFormat="1" applyFont="1" applyFill="1" applyBorder="1" applyAlignment="1" applyProtection="1">
      <alignment horizontal="center" vertical="center" wrapText="1"/>
    </xf>
    <xf numFmtId="164" fontId="4" fillId="0" borderId="28" xfId="0" applyNumberFormat="1" applyFont="1" applyFill="1" applyBorder="1" applyAlignment="1" applyProtection="1">
      <alignment horizontal="center" vertical="center"/>
    </xf>
    <xf numFmtId="164" fontId="8" fillId="0" borderId="28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8" fillId="3" borderId="21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vertical="top"/>
    </xf>
    <xf numFmtId="0" fontId="8" fillId="3" borderId="20" xfId="0" applyFont="1" applyFill="1" applyBorder="1" applyAlignment="1" applyProtection="1">
      <alignment vertical="top"/>
    </xf>
    <xf numFmtId="0" fontId="7" fillId="0" borderId="13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14" xfId="0" applyFont="1" applyBorder="1" applyAlignment="1" applyProtection="1">
      <alignment horizontal="left" wrapText="1"/>
    </xf>
    <xf numFmtId="14" fontId="7" fillId="0" borderId="14" xfId="0" applyNumberFormat="1" applyFont="1" applyBorder="1" applyAlignment="1" applyProtection="1">
      <alignment horizontal="left" wrapText="1"/>
    </xf>
    <xf numFmtId="0" fontId="7" fillId="0" borderId="12" xfId="0" applyFont="1" applyBorder="1" applyAlignment="1" applyProtection="1">
      <alignment horizontal="left" vertical="top"/>
    </xf>
    <xf numFmtId="0" fontId="7" fillId="0" borderId="6" xfId="0" applyFont="1" applyBorder="1" applyAlignment="1" applyProtection="1">
      <alignment horizontal="left" vertical="top"/>
    </xf>
    <xf numFmtId="0" fontId="7" fillId="0" borderId="11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14" fontId="7" fillId="0" borderId="0" xfId="0" applyNumberFormat="1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9" fillId="0" borderId="9" xfId="0" applyFont="1" applyBorder="1" applyAlignment="1" applyProtection="1">
      <alignment horizontal="left" vertical="top"/>
    </xf>
    <xf numFmtId="0" fontId="9" fillId="0" borderId="4" xfId="0" applyFont="1" applyBorder="1" applyAlignment="1" applyProtection="1">
      <alignment horizontal="left" vertical="top"/>
    </xf>
    <xf numFmtId="0" fontId="9" fillId="0" borderId="10" xfId="0" applyFont="1" applyBorder="1" applyAlignment="1" applyProtection="1">
      <alignment horizontal="left" vertical="top"/>
    </xf>
    <xf numFmtId="0" fontId="7" fillId="9" borderId="1" xfId="0" applyFont="1" applyFill="1" applyBorder="1" applyAlignment="1" applyProtection="1">
      <alignment horizontal="left" vertical="top" wrapText="1"/>
    </xf>
    <xf numFmtId="0" fontId="8" fillId="3" borderId="23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8" fillId="3" borderId="16" xfId="0" applyFont="1" applyFill="1" applyBorder="1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20" xfId="0" applyFont="1" applyBorder="1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20" xfId="0" applyFont="1" applyBorder="1" applyAlignment="1" applyProtection="1">
      <alignment horizontal="left" vertical="top" wrapText="1"/>
    </xf>
    <xf numFmtId="0" fontId="8" fillId="3" borderId="21" xfId="0" applyFont="1" applyFill="1" applyBorder="1" applyAlignment="1" applyProtection="1">
      <alignment horizontal="left" vertical="top"/>
    </xf>
    <xf numFmtId="0" fontId="8" fillId="3" borderId="20" xfId="0" applyFont="1" applyFill="1" applyBorder="1" applyAlignment="1" applyProtection="1">
      <alignment horizontal="left" vertical="top"/>
    </xf>
    <xf numFmtId="0" fontId="7" fillId="0" borderId="23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22" xfId="0" applyFont="1" applyFill="1" applyBorder="1" applyAlignment="1" applyProtection="1">
      <alignment horizontal="left" vertical="top"/>
    </xf>
    <xf numFmtId="0" fontId="7" fillId="0" borderId="19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20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/>
    </xf>
    <xf numFmtId="0" fontId="7" fillId="8" borderId="1" xfId="0" applyFont="1" applyFill="1" applyBorder="1" applyAlignment="1" applyProtection="1">
      <alignment horizontal="left" vertical="top" wrapText="1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horizontal="center" vertical="top"/>
    </xf>
    <xf numFmtId="0" fontId="8" fillId="3" borderId="16" xfId="0" applyFont="1" applyFill="1" applyBorder="1" applyAlignment="1" applyProtection="1">
      <alignment horizontal="center" vertical="top"/>
    </xf>
    <xf numFmtId="0" fontId="8" fillId="3" borderId="21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20" xfId="0" applyFont="1" applyFill="1" applyBorder="1" applyAlignment="1" applyProtection="1">
      <alignment horizontal="left" vertical="top" wrapText="1"/>
    </xf>
    <xf numFmtId="0" fontId="20" fillId="0" borderId="6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0" fontId="23" fillId="2" borderId="1" xfId="0" applyFont="1" applyFill="1" applyBorder="1" applyAlignment="1" applyProtection="1">
      <alignment horizontal="left" vertical="top" wrapText="1"/>
    </xf>
    <xf numFmtId="0" fontId="1" fillId="3" borderId="18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22" xfId="0" applyFont="1" applyFill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164" fontId="27" fillId="0" borderId="29" xfId="0" applyNumberFormat="1" applyFont="1" applyFill="1" applyBorder="1" applyAlignment="1" applyProtection="1">
      <alignment horizontal="center" vertical="center"/>
    </xf>
    <xf numFmtId="164" fontId="27" fillId="0" borderId="30" xfId="0" applyNumberFormat="1" applyFont="1" applyFill="1" applyBorder="1" applyAlignment="1" applyProtection="1">
      <alignment horizontal="center" vertical="center"/>
    </xf>
    <xf numFmtId="164" fontId="27" fillId="0" borderId="31" xfId="0" applyNumberFormat="1" applyFont="1" applyFill="1" applyBorder="1" applyAlignment="1" applyProtection="1">
      <alignment horizontal="center" vertical="center"/>
    </xf>
    <xf numFmtId="164" fontId="27" fillId="0" borderId="32" xfId="0" applyNumberFormat="1" applyFont="1" applyFill="1" applyBorder="1" applyAlignment="1" applyProtection="1">
      <alignment horizontal="center" vertical="center"/>
    </xf>
    <xf numFmtId="164" fontId="27" fillId="0" borderId="33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top"/>
    </xf>
    <xf numFmtId="0" fontId="7" fillId="0" borderId="5" xfId="0" applyFont="1" applyFill="1" applyBorder="1" applyAlignment="1" applyProtection="1">
      <alignment horizontal="left" vertical="top"/>
    </xf>
    <xf numFmtId="0" fontId="7" fillId="0" borderId="7" xfId="0" applyFont="1" applyFill="1" applyBorder="1" applyAlignment="1" applyProtection="1">
      <alignment horizontal="left" vertical="top"/>
    </xf>
    <xf numFmtId="1" fontId="10" fillId="0" borderId="2" xfId="0" applyNumberFormat="1" applyFont="1" applyFill="1" applyBorder="1" applyAlignment="1" applyProtection="1">
      <alignment horizontal="center" vertical="top"/>
    </xf>
    <xf numFmtId="1" fontId="10" fillId="0" borderId="7" xfId="0" applyNumberFormat="1" applyFont="1" applyFill="1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wrapText="1"/>
    </xf>
    <xf numFmtId="1" fontId="10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top" wrapText="1"/>
    </xf>
    <xf numFmtId="0" fontId="20" fillId="3" borderId="1" xfId="0" applyFont="1" applyFill="1" applyBorder="1" applyAlignment="1" applyProtection="1">
      <alignment horizont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top"/>
    </xf>
    <xf numFmtId="0" fontId="8" fillId="3" borderId="8" xfId="0" applyFont="1" applyFill="1" applyBorder="1" applyAlignment="1" applyProtection="1">
      <alignment horizontal="center" vertical="top"/>
    </xf>
    <xf numFmtId="0" fontId="30" fillId="3" borderId="29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" fontId="22" fillId="0" borderId="15" xfId="0" applyNumberFormat="1" applyFont="1" applyFill="1" applyBorder="1" applyAlignment="1" applyProtection="1">
      <alignment horizontal="center" vertical="center"/>
    </xf>
    <xf numFmtId="1" fontId="22" fillId="0" borderId="8" xfId="0" applyNumberFormat="1" applyFont="1" applyFill="1" applyBorder="1" applyAlignment="1" applyProtection="1">
      <alignment horizontal="center" vertical="center"/>
    </xf>
    <xf numFmtId="1" fontId="8" fillId="0" borderId="15" xfId="0" applyNumberFormat="1" applyFont="1" applyFill="1" applyBorder="1" applyAlignment="1" applyProtection="1">
      <alignment horizontal="center" vertical="center" wrapText="1"/>
    </xf>
    <xf numFmtId="1" fontId="8" fillId="0" borderId="8" xfId="0" applyNumberFormat="1" applyFont="1" applyFill="1" applyBorder="1" applyAlignment="1" applyProtection="1">
      <alignment horizontal="center" vertical="center" wrapText="1"/>
    </xf>
    <xf numFmtId="0" fontId="31" fillId="3" borderId="29" xfId="0" applyFont="1" applyFill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left" vertical="top" wrapText="1"/>
    </xf>
    <xf numFmtId="1" fontId="5" fillId="9" borderId="15" xfId="0" applyNumberFormat="1" applyFont="1" applyFill="1" applyBorder="1" applyAlignment="1" applyProtection="1">
      <alignment horizontal="center" vertical="center"/>
      <protection locked="0"/>
    </xf>
    <xf numFmtId="1" fontId="5" fillId="9" borderId="8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right" vertical="center"/>
    </xf>
    <xf numFmtId="0" fontId="9" fillId="5" borderId="9" xfId="0" applyFont="1" applyFill="1" applyBorder="1" applyAlignment="1" applyProtection="1">
      <alignment horizontal="left" vertical="top"/>
    </xf>
    <xf numFmtId="0" fontId="9" fillId="5" borderId="4" xfId="0" applyFont="1" applyFill="1" applyBorder="1" applyAlignment="1" applyProtection="1">
      <alignment horizontal="left" vertical="top"/>
    </xf>
    <xf numFmtId="0" fontId="9" fillId="5" borderId="10" xfId="0" applyFont="1" applyFill="1" applyBorder="1" applyAlignment="1" applyProtection="1">
      <alignment horizontal="left" vertical="top"/>
    </xf>
    <xf numFmtId="0" fontId="9" fillId="6" borderId="9" xfId="0" applyFont="1" applyFill="1" applyBorder="1" applyAlignment="1" applyProtection="1">
      <alignment horizontal="left" vertical="top"/>
    </xf>
    <xf numFmtId="0" fontId="9" fillId="6" borderId="4" xfId="0" applyFont="1" applyFill="1" applyBorder="1" applyAlignment="1" applyProtection="1">
      <alignment horizontal="left" vertical="top"/>
    </xf>
    <xf numFmtId="0" fontId="9" fillId="6" borderId="10" xfId="0" applyFont="1" applyFill="1" applyBorder="1" applyAlignment="1" applyProtection="1">
      <alignment horizontal="left" vertical="top"/>
    </xf>
    <xf numFmtId="0" fontId="1" fillId="6" borderId="3" xfId="0" applyFont="1" applyFill="1" applyBorder="1" applyAlignment="1" applyProtection="1">
      <alignment horizontal="center" vertical="top"/>
    </xf>
    <xf numFmtId="0" fontId="1" fillId="6" borderId="8" xfId="0" applyFont="1" applyFill="1" applyBorder="1" applyAlignment="1" applyProtection="1">
      <alignment horizontal="center" vertical="top"/>
    </xf>
    <xf numFmtId="1" fontId="10" fillId="0" borderId="2" xfId="0" quotePrefix="1" applyNumberFormat="1" applyFont="1" applyFill="1" applyBorder="1" applyAlignment="1" applyProtection="1">
      <alignment horizontal="center" vertical="top"/>
    </xf>
    <xf numFmtId="1" fontId="10" fillId="0" borderId="7" xfId="0" quotePrefix="1" applyNumberFormat="1" applyFont="1" applyFill="1" applyBorder="1" applyAlignment="1" applyProtection="1">
      <alignment horizontal="center" vertical="top"/>
    </xf>
    <xf numFmtId="1" fontId="16" fillId="0" borderId="2" xfId="0" quotePrefix="1" applyNumberFormat="1" applyFont="1" applyFill="1" applyBorder="1" applyAlignment="1" applyProtection="1">
      <alignment horizontal="left" vertical="top"/>
    </xf>
    <xf numFmtId="1" fontId="16" fillId="0" borderId="5" xfId="0" quotePrefix="1" applyNumberFormat="1" applyFont="1" applyFill="1" applyBorder="1" applyAlignment="1" applyProtection="1">
      <alignment horizontal="left" vertical="top"/>
    </xf>
    <xf numFmtId="1" fontId="16" fillId="0" borderId="7" xfId="0" quotePrefix="1" applyNumberFormat="1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left" vertical="top"/>
    </xf>
    <xf numFmtId="0" fontId="5" fillId="4" borderId="4" xfId="0" applyFont="1" applyFill="1" applyBorder="1" applyAlignment="1" applyProtection="1">
      <alignment horizontal="left" vertical="top"/>
    </xf>
    <xf numFmtId="0" fontId="5" fillId="4" borderId="10" xfId="0" applyFont="1" applyFill="1" applyBorder="1" applyAlignment="1" applyProtection="1">
      <alignment horizontal="left" vertical="top"/>
    </xf>
    <xf numFmtId="0" fontId="5" fillId="4" borderId="13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5" fillId="4" borderId="14" xfId="0" applyFont="1" applyFill="1" applyBorder="1" applyAlignment="1" applyProtection="1">
      <alignment horizontal="left" vertical="top"/>
    </xf>
    <xf numFmtId="0" fontId="7" fillId="7" borderId="9" xfId="0" applyFont="1" applyFill="1" applyBorder="1" applyAlignment="1" applyProtection="1">
      <alignment horizontal="left" vertical="top"/>
    </xf>
    <xf numFmtId="0" fontId="7" fillId="7" borderId="4" xfId="0" applyFont="1" applyFill="1" applyBorder="1" applyAlignment="1" applyProtection="1">
      <alignment horizontal="left" vertical="top"/>
    </xf>
    <xf numFmtId="0" fontId="7" fillId="7" borderId="10" xfId="0" applyFont="1" applyFill="1" applyBorder="1" applyAlignment="1" applyProtection="1">
      <alignment horizontal="left" vertical="top"/>
    </xf>
    <xf numFmtId="165" fontId="11" fillId="7" borderId="2" xfId="0" applyNumberFormat="1" applyFont="1" applyFill="1" applyBorder="1" applyAlignment="1" applyProtection="1">
      <alignment horizontal="center" vertical="top"/>
    </xf>
    <xf numFmtId="165" fontId="11" fillId="7" borderId="7" xfId="0" applyNumberFormat="1" applyFont="1" applyFill="1" applyBorder="1" applyAlignment="1" applyProtection="1">
      <alignment horizontal="center" vertical="top"/>
    </xf>
    <xf numFmtId="0" fontId="7" fillId="7" borderId="2" xfId="0" applyFont="1" applyFill="1" applyBorder="1" applyAlignment="1" applyProtection="1">
      <alignment horizontal="left" vertical="top"/>
    </xf>
    <xf numFmtId="0" fontId="7" fillId="7" borderId="5" xfId="0" applyFont="1" applyFill="1" applyBorder="1" applyAlignment="1" applyProtection="1">
      <alignment horizontal="left" vertical="top"/>
    </xf>
    <xf numFmtId="0" fontId="7" fillId="7" borderId="7" xfId="0" applyFont="1" applyFill="1" applyBorder="1" applyAlignment="1" applyProtection="1">
      <alignment horizontal="left" vertical="top"/>
    </xf>
    <xf numFmtId="1" fontId="11" fillId="7" borderId="2" xfId="0" applyNumberFormat="1" applyFont="1" applyFill="1" applyBorder="1" applyAlignment="1" applyProtection="1">
      <alignment horizontal="center" vertical="top"/>
    </xf>
    <xf numFmtId="1" fontId="11" fillId="7" borderId="7" xfId="0" applyNumberFormat="1" applyFont="1" applyFill="1" applyBorder="1" applyAlignment="1" applyProtection="1">
      <alignment horizontal="center" vertical="top"/>
    </xf>
    <xf numFmtId="0" fontId="7" fillId="7" borderId="12" xfId="0" applyFont="1" applyFill="1" applyBorder="1" applyAlignment="1" applyProtection="1">
      <alignment horizontal="left" vertical="top"/>
    </xf>
    <xf numFmtId="0" fontId="7" fillId="7" borderId="6" xfId="0" applyFont="1" applyFill="1" applyBorder="1" applyAlignment="1" applyProtection="1">
      <alignment horizontal="left" vertical="top"/>
    </xf>
    <xf numFmtId="1" fontId="11" fillId="7" borderId="1" xfId="0" applyNumberFormat="1" applyFont="1" applyFill="1" applyBorder="1" applyAlignment="1" applyProtection="1">
      <alignment horizontal="center" vertical="top"/>
    </xf>
    <xf numFmtId="1" fontId="5" fillId="8" borderId="1" xfId="0" applyNumberFormat="1" applyFont="1" applyFill="1" applyBorder="1" applyAlignment="1" applyProtection="1">
      <alignment horizontal="center" vertical="top"/>
      <protection locked="0"/>
    </xf>
    <xf numFmtId="1" fontId="4" fillId="7" borderId="1" xfId="0" quotePrefix="1" applyNumberFormat="1" applyFont="1" applyFill="1" applyBorder="1" applyAlignment="1" applyProtection="1">
      <alignment horizontal="center" vertical="top"/>
    </xf>
    <xf numFmtId="1" fontId="7" fillId="7" borderId="1" xfId="0" applyNumberFormat="1" applyFont="1" applyFill="1" applyBorder="1" applyAlignment="1" applyProtection="1">
      <alignment horizontal="center" vertical="top"/>
    </xf>
    <xf numFmtId="0" fontId="9" fillId="3" borderId="2" xfId="0" applyFont="1" applyFill="1" applyBorder="1" applyAlignment="1" applyProtection="1">
      <alignment horizontal="center" vertical="top"/>
    </xf>
    <xf numFmtId="0" fontId="9" fillId="3" borderId="5" xfId="0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 textRotation="90"/>
    </xf>
    <xf numFmtId="0" fontId="5" fillId="3" borderId="8" xfId="0" applyFont="1" applyFill="1" applyBorder="1" applyAlignment="1" applyProtection="1">
      <alignment horizontal="center" vertical="center" textRotation="90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7" fillId="0" borderId="19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0" fontId="7" fillId="0" borderId="20" xfId="0" applyFont="1" applyFill="1" applyBorder="1" applyAlignment="1" applyProtection="1">
      <alignment vertical="top" wrapText="1"/>
    </xf>
    <xf numFmtId="0" fontId="7" fillId="0" borderId="23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7" fillId="0" borderId="22" xfId="0" applyFont="1" applyFill="1" applyBorder="1" applyAlignment="1" applyProtection="1">
      <alignment vertical="top"/>
    </xf>
    <xf numFmtId="0" fontId="8" fillId="3" borderId="23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vertical="top"/>
    </xf>
    <xf numFmtId="0" fontId="8" fillId="3" borderId="16" xfId="0" applyFont="1" applyFill="1" applyBorder="1" applyAlignment="1" applyProtection="1">
      <alignment vertical="top"/>
    </xf>
    <xf numFmtId="0" fontId="8" fillId="3" borderId="21" xfId="0" applyFont="1" applyFill="1" applyBorder="1" applyAlignment="1" applyProtection="1">
      <alignment vertical="top" wrapText="1"/>
    </xf>
    <xf numFmtId="0" fontId="8" fillId="3" borderId="0" xfId="0" applyFont="1" applyFill="1" applyBorder="1" applyAlignment="1" applyProtection="1">
      <alignment vertical="top" wrapText="1"/>
    </xf>
    <xf numFmtId="0" fontId="8" fillId="3" borderId="20" xfId="0" applyFont="1" applyFill="1" applyBorder="1" applyAlignment="1" applyProtection="1">
      <alignment vertical="top" wrapText="1"/>
    </xf>
    <xf numFmtId="0" fontId="7" fillId="0" borderId="23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20" xfId="0" applyFont="1" applyBorder="1" applyAlignment="1" applyProtection="1">
      <alignment vertical="top"/>
    </xf>
    <xf numFmtId="0" fontId="8" fillId="3" borderId="21" xfId="0" applyFont="1" applyFill="1" applyBorder="1" applyAlignment="1" applyProtection="1">
      <alignment vertical="top"/>
    </xf>
    <xf numFmtId="0" fontId="8" fillId="3" borderId="20" xfId="0" applyFont="1" applyFill="1" applyBorder="1" applyAlignment="1" applyProtection="1">
      <alignment vertical="top"/>
    </xf>
    <xf numFmtId="0" fontId="7" fillId="0" borderId="23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20" xfId="0" applyFont="1" applyBorder="1" applyAlignment="1" applyProtection="1">
      <alignment vertical="top" wrapText="1"/>
    </xf>
  </cellXfs>
  <cellStyles count="1">
    <cellStyle name="Standard" xfId="0" builtinId="0"/>
  </cellStyles>
  <dxfs count="2"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FE3"/>
      <color rgb="FFB9E9FF"/>
      <color rgb="FFA7E4FF"/>
      <color rgb="FF71D3FF"/>
      <color rgb="FF33C0FF"/>
      <color rgb="FFAFE6FF"/>
      <color rgb="FF7DD7FF"/>
      <color rgb="FFFFB7B7"/>
      <color rgb="FFFEE599"/>
      <color rgb="FFCBD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9</xdr:col>
      <xdr:colOff>76200</xdr:colOff>
      <xdr:row>0</xdr:row>
      <xdr:rowOff>333375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544175" y="13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552450</xdr:colOff>
      <xdr:row>32</xdr:row>
      <xdr:rowOff>133350</xdr:rowOff>
    </xdr:from>
    <xdr:to>
      <xdr:col>10</xdr:col>
      <xdr:colOff>69850</xdr:colOff>
      <xdr:row>39</xdr:row>
      <xdr:rowOff>69850</xdr:rowOff>
    </xdr:to>
    <xdr:sp macro="" textlink="">
      <xdr:nvSpPr>
        <xdr:cNvPr id="3" name="Abgerundetes Rechteck 2"/>
        <xdr:cNvSpPr>
          <a:spLocks noChangeAspect="1"/>
        </xdr:cNvSpPr>
      </xdr:nvSpPr>
      <xdr:spPr>
        <a:xfrm>
          <a:off x="8001000" y="6972300"/>
          <a:ext cx="736600" cy="723900"/>
        </a:xfrm>
        <a:prstGeom prst="roundRect">
          <a:avLst/>
        </a:prstGeom>
        <a:noFill/>
        <a:ln w="38100">
          <a:solidFill>
            <a:srgbClr val="009FE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10</xdr:col>
      <xdr:colOff>70547</xdr:colOff>
      <xdr:row>35</xdr:row>
      <xdr:rowOff>95969</xdr:rowOff>
    </xdr:from>
    <xdr:to>
      <xdr:col>12</xdr:col>
      <xdr:colOff>8893</xdr:colOff>
      <xdr:row>35</xdr:row>
      <xdr:rowOff>96645</xdr:rowOff>
    </xdr:to>
    <xdr:cxnSp macro="">
      <xdr:nvCxnSpPr>
        <xdr:cNvPr id="12" name="Gerade Verbindung mit Pfeil 11"/>
        <xdr:cNvCxnSpPr/>
      </xdr:nvCxnSpPr>
      <xdr:spPr>
        <a:xfrm flipV="1">
          <a:off x="8740739" y="7207969"/>
          <a:ext cx="1613769" cy="676"/>
        </a:xfrm>
        <a:prstGeom prst="straightConnector1">
          <a:avLst/>
        </a:prstGeom>
        <a:ln w="38100">
          <a:solidFill>
            <a:srgbClr val="009FE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52</xdr:row>
      <xdr:rowOff>133350</xdr:rowOff>
    </xdr:from>
    <xdr:ext cx="76200" cy="200025"/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068235" y="13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552450</xdr:colOff>
      <xdr:row>84</xdr:row>
      <xdr:rowOff>133350</xdr:rowOff>
    </xdr:from>
    <xdr:ext cx="742577" cy="713441"/>
    <xdr:sp macro="" textlink="">
      <xdr:nvSpPr>
        <xdr:cNvPr id="6" name="Abgerundetes Rechteck 5"/>
        <xdr:cNvSpPr>
          <a:spLocks noChangeAspect="1"/>
        </xdr:cNvSpPr>
      </xdr:nvSpPr>
      <xdr:spPr>
        <a:xfrm>
          <a:off x="8008097" y="6812056"/>
          <a:ext cx="742577" cy="713441"/>
        </a:xfrm>
        <a:prstGeom prst="roundRect">
          <a:avLst/>
        </a:prstGeom>
        <a:noFill/>
        <a:ln w="38100">
          <a:solidFill>
            <a:srgbClr val="009FE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oneCellAnchor>
  <xdr:twoCellAnchor>
    <xdr:from>
      <xdr:col>10</xdr:col>
      <xdr:colOff>70547</xdr:colOff>
      <xdr:row>87</xdr:row>
      <xdr:rowOff>95969</xdr:rowOff>
    </xdr:from>
    <xdr:to>
      <xdr:col>12</xdr:col>
      <xdr:colOff>8893</xdr:colOff>
      <xdr:row>87</xdr:row>
      <xdr:rowOff>96645</xdr:rowOff>
    </xdr:to>
    <xdr:cxnSp macro="">
      <xdr:nvCxnSpPr>
        <xdr:cNvPr id="7" name="Gerade Verbindung mit Pfeil 6"/>
        <xdr:cNvCxnSpPr/>
      </xdr:nvCxnSpPr>
      <xdr:spPr>
        <a:xfrm flipV="1">
          <a:off x="8751371" y="7163145"/>
          <a:ext cx="1619228" cy="676"/>
        </a:xfrm>
        <a:prstGeom prst="straightConnector1">
          <a:avLst/>
        </a:prstGeom>
        <a:ln w="38100">
          <a:solidFill>
            <a:srgbClr val="009FE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FE3"/>
  </sheetPr>
  <dimension ref="A1:V104"/>
  <sheetViews>
    <sheetView showGridLines="0" tabSelected="1" view="pageLayout" zoomScaleNormal="100" workbookViewId="0">
      <selection activeCell="B14" sqref="B14:D14"/>
    </sheetView>
  </sheetViews>
  <sheetFormatPr baseColWidth="10" defaultColWidth="11.28515625" defaultRowHeight="14.25" outlineLevelRow="1" x14ac:dyDescent="0.25"/>
  <cols>
    <col min="1" max="1" width="2.85546875" style="5" customWidth="1"/>
    <col min="2" max="2" width="19.85546875" style="5" customWidth="1"/>
    <col min="3" max="3" width="26.140625" style="5" bestFit="1" customWidth="1"/>
    <col min="4" max="4" width="22.5703125" style="5" customWidth="1"/>
    <col min="5" max="5" width="14" style="5" customWidth="1"/>
    <col min="6" max="6" width="3.5703125" style="5" customWidth="1"/>
    <col min="7" max="10" width="8.7109375" style="5" customWidth="1"/>
    <col min="11" max="11" width="10.42578125" style="5" customWidth="1"/>
    <col min="12" max="12" width="14" style="5" customWidth="1"/>
    <col min="13" max="15" width="7.140625" style="5" customWidth="1"/>
    <col min="16" max="16" width="1.28515625" style="5" customWidth="1"/>
    <col min="17" max="17" width="5.85546875" style="5" customWidth="1"/>
    <col min="18" max="18" width="1.28515625" style="5" customWidth="1"/>
    <col min="19" max="19" width="5.85546875" style="5" customWidth="1"/>
    <col min="20" max="20" width="1.28515625" style="5" customWidth="1"/>
    <col min="21" max="21" width="5.85546875" style="5" customWidth="1"/>
    <col min="22" max="22" width="1.140625" style="5" customWidth="1"/>
    <col min="23" max="16384" width="11.28515625" style="5"/>
  </cols>
  <sheetData>
    <row r="1" spans="1:22" ht="75.75" customHeight="1" x14ac:dyDescent="0.25">
      <c r="A1" s="4" t="s">
        <v>0</v>
      </c>
      <c r="B1" s="4"/>
      <c r="J1" s="6"/>
      <c r="K1" s="6"/>
      <c r="L1" s="6"/>
    </row>
    <row r="2" spans="1:22" ht="44.1" customHeight="1" x14ac:dyDescent="0.3">
      <c r="A2" s="199" t="s">
        <v>69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</row>
    <row r="3" spans="1:22" ht="9.9499999999999993" customHeight="1" x14ac:dyDescent="0.3">
      <c r="A3" s="7"/>
      <c r="B3" s="7"/>
      <c r="C3" s="7"/>
      <c r="D3" s="7"/>
      <c r="E3" s="7"/>
      <c r="F3" s="7"/>
      <c r="G3" s="7"/>
      <c r="H3" s="7"/>
      <c r="I3" s="7"/>
      <c r="K3" s="6"/>
      <c r="N3" s="8"/>
    </row>
    <row r="4" spans="1:22" ht="15.75" customHeight="1" x14ac:dyDescent="0.25">
      <c r="A4" s="143" t="s">
        <v>60</v>
      </c>
      <c r="B4" s="127"/>
      <c r="C4" s="127"/>
      <c r="D4" s="127"/>
      <c r="E4" s="127"/>
      <c r="F4" s="127"/>
      <c r="G4" s="127"/>
      <c r="H4" s="127"/>
      <c r="I4" s="127"/>
      <c r="J4" s="6"/>
    </row>
    <row r="5" spans="1:22" outlineLevel="1" x14ac:dyDescent="0.25">
      <c r="A5" s="182" t="s">
        <v>66</v>
      </c>
      <c r="B5" s="183"/>
      <c r="C5" s="9" t="s">
        <v>67</v>
      </c>
      <c r="D5" s="10" t="s">
        <v>68</v>
      </c>
    </row>
    <row r="6" spans="1:22" ht="15.6" customHeight="1" outlineLevel="1" x14ac:dyDescent="0.25">
      <c r="A6" s="184">
        <v>90</v>
      </c>
      <c r="B6" s="185"/>
      <c r="C6" s="11">
        <v>1.6</v>
      </c>
      <c r="D6" s="12">
        <f>ROUNDUP(A6/C6,0)</f>
        <v>57</v>
      </c>
      <c r="E6" s="13"/>
      <c r="F6" s="13"/>
      <c r="G6" s="13"/>
    </row>
    <row r="7" spans="1:22" ht="11.1" customHeight="1" outlineLevel="1" x14ac:dyDescent="0.25"/>
    <row r="8" spans="1:22" ht="15.75" customHeight="1" outlineLevel="1" x14ac:dyDescent="0.25">
      <c r="A8" s="143" t="s">
        <v>33</v>
      </c>
      <c r="B8" s="127"/>
      <c r="C8" s="127"/>
      <c r="D8" s="127"/>
      <c r="E8" s="127"/>
      <c r="F8" s="127"/>
      <c r="G8" s="127"/>
      <c r="H8" s="127"/>
      <c r="I8" s="127"/>
    </row>
    <row r="9" spans="1:22" ht="15.6" customHeight="1" outlineLevel="1" x14ac:dyDescent="0.25">
      <c r="A9" s="186" t="s">
        <v>23</v>
      </c>
      <c r="B9" s="188" t="s">
        <v>2</v>
      </c>
      <c r="C9" s="189"/>
      <c r="D9" s="190"/>
      <c r="E9" s="194" t="s">
        <v>1</v>
      </c>
      <c r="F9" s="195"/>
      <c r="G9" s="195"/>
      <c r="H9" s="196"/>
      <c r="I9" s="197" t="s">
        <v>50</v>
      </c>
      <c r="J9" s="197"/>
    </row>
    <row r="10" spans="1:22" ht="15.6" customHeight="1" outlineLevel="1" x14ac:dyDescent="0.25">
      <c r="A10" s="187"/>
      <c r="B10" s="191"/>
      <c r="C10" s="192"/>
      <c r="D10" s="193"/>
      <c r="E10" s="198" t="s">
        <v>47</v>
      </c>
      <c r="F10" s="198"/>
      <c r="G10" s="14" t="s">
        <v>48</v>
      </c>
      <c r="H10" s="15" t="s">
        <v>51</v>
      </c>
      <c r="I10" s="16" t="s">
        <v>2</v>
      </c>
      <c r="J10" s="17" t="s">
        <v>48</v>
      </c>
    </row>
    <row r="11" spans="1:22" ht="7.9" customHeight="1" outlineLevel="1" x14ac:dyDescent="0.25">
      <c r="A11" s="160" t="s">
        <v>16</v>
      </c>
      <c r="B11" s="161"/>
      <c r="C11" s="161"/>
      <c r="D11" s="161"/>
      <c r="E11" s="161"/>
      <c r="F11" s="161"/>
      <c r="G11" s="161"/>
      <c r="H11" s="161"/>
      <c r="I11" s="161"/>
      <c r="J11" s="162"/>
    </row>
    <row r="12" spans="1:22" ht="7.9" customHeight="1" outlineLevel="1" x14ac:dyDescent="0.25">
      <c r="A12" s="163"/>
      <c r="B12" s="164"/>
      <c r="C12" s="164"/>
      <c r="D12" s="164"/>
      <c r="E12" s="164"/>
      <c r="F12" s="164"/>
      <c r="G12" s="164"/>
      <c r="H12" s="164"/>
      <c r="I12" s="164"/>
      <c r="J12" s="165"/>
    </row>
    <row r="13" spans="1:22" ht="15.6" customHeight="1" outlineLevel="1" x14ac:dyDescent="0.25">
      <c r="A13" s="18"/>
      <c r="B13" s="166" t="s">
        <v>8</v>
      </c>
      <c r="C13" s="167"/>
      <c r="D13" s="168"/>
      <c r="E13" s="169" t="s">
        <v>11</v>
      </c>
      <c r="F13" s="170"/>
      <c r="G13" s="1">
        <v>1</v>
      </c>
      <c r="H13" s="19">
        <f>G13</f>
        <v>1</v>
      </c>
      <c r="I13" s="20">
        <v>4</v>
      </c>
      <c r="J13" s="20">
        <f>$G$13*$I13</f>
        <v>4</v>
      </c>
      <c r="K13" s="21"/>
    </row>
    <row r="14" spans="1:22" ht="15.6" customHeight="1" outlineLevel="1" x14ac:dyDescent="0.25">
      <c r="A14" s="18"/>
      <c r="B14" s="171" t="s">
        <v>9</v>
      </c>
      <c r="C14" s="172"/>
      <c r="D14" s="173"/>
      <c r="E14" s="174" t="s">
        <v>11</v>
      </c>
      <c r="F14" s="175"/>
      <c r="G14" s="3">
        <v>0</v>
      </c>
      <c r="H14" s="19">
        <f>G14</f>
        <v>0</v>
      </c>
      <c r="I14" s="22">
        <v>5</v>
      </c>
      <c r="J14" s="22">
        <f>G14*$I14</f>
        <v>0</v>
      </c>
      <c r="K14" s="21"/>
    </row>
    <row r="15" spans="1:22" ht="7.9" customHeight="1" outlineLevel="1" x14ac:dyDescent="0.25">
      <c r="A15" s="18"/>
      <c r="B15" s="166" t="s">
        <v>17</v>
      </c>
      <c r="C15" s="167"/>
      <c r="D15" s="167"/>
      <c r="E15" s="178" t="s">
        <v>11</v>
      </c>
      <c r="F15" s="178"/>
      <c r="G15" s="179">
        <v>1</v>
      </c>
      <c r="H15" s="180">
        <f>G15</f>
        <v>1</v>
      </c>
      <c r="I15" s="181">
        <v>12</v>
      </c>
      <c r="J15" s="181">
        <f>$G15*$I15</f>
        <v>12</v>
      </c>
      <c r="K15" s="21"/>
    </row>
    <row r="16" spans="1:22" ht="7.9" customHeight="1" outlineLevel="1" x14ac:dyDescent="0.25">
      <c r="A16" s="23"/>
      <c r="B16" s="176"/>
      <c r="C16" s="177"/>
      <c r="D16" s="177"/>
      <c r="E16" s="178"/>
      <c r="F16" s="178"/>
      <c r="G16" s="179"/>
      <c r="H16" s="180"/>
      <c r="I16" s="181"/>
      <c r="J16" s="181"/>
      <c r="K16" s="21"/>
    </row>
    <row r="17" spans="1:22" ht="15.6" customHeight="1" outlineLevel="1" x14ac:dyDescent="0.25">
      <c r="A17" s="147" t="s">
        <v>15</v>
      </c>
      <c r="B17" s="148"/>
      <c r="C17" s="148"/>
      <c r="D17" s="148"/>
      <c r="E17" s="148"/>
      <c r="F17" s="148"/>
      <c r="G17" s="148"/>
      <c r="H17" s="148"/>
      <c r="I17" s="148"/>
      <c r="J17" s="149"/>
      <c r="K17" s="21"/>
    </row>
    <row r="18" spans="1:22" ht="15.6" customHeight="1" outlineLevel="1" x14ac:dyDescent="0.25">
      <c r="A18" s="24"/>
      <c r="B18" s="122" t="s">
        <v>20</v>
      </c>
      <c r="C18" s="123"/>
      <c r="D18" s="124"/>
      <c r="E18" s="25" t="s">
        <v>52</v>
      </c>
      <c r="F18" s="26">
        <f>1*$D$6/I18</f>
        <v>2.85</v>
      </c>
      <c r="G18" s="3">
        <v>3</v>
      </c>
      <c r="H18" s="19">
        <f>G18-F18</f>
        <v>0.14999999999999991</v>
      </c>
      <c r="I18" s="27">
        <v>20</v>
      </c>
      <c r="J18" s="27">
        <f>$G18*$I18</f>
        <v>60</v>
      </c>
    </row>
    <row r="19" spans="1:22" ht="15.75" customHeight="1" outlineLevel="1" x14ac:dyDescent="0.25">
      <c r="A19" s="150" t="s">
        <v>14</v>
      </c>
      <c r="B19" s="151"/>
      <c r="C19" s="151"/>
      <c r="D19" s="151"/>
      <c r="E19" s="151"/>
      <c r="F19" s="151"/>
      <c r="G19" s="151"/>
      <c r="H19" s="151"/>
      <c r="I19" s="151"/>
      <c r="J19" s="152"/>
    </row>
    <row r="20" spans="1:22" ht="15.75" customHeight="1" outlineLevel="1" x14ac:dyDescent="0.25">
      <c r="A20" s="153"/>
      <c r="B20" s="122" t="s">
        <v>19</v>
      </c>
      <c r="C20" s="123"/>
      <c r="D20" s="124"/>
      <c r="E20" s="155">
        <f>D6</f>
        <v>57</v>
      </c>
      <c r="F20" s="156"/>
      <c r="G20" s="28">
        <f>D6</f>
        <v>57</v>
      </c>
      <c r="H20" s="19">
        <f>G20-E20</f>
        <v>0</v>
      </c>
      <c r="I20" s="27">
        <v>8</v>
      </c>
      <c r="J20" s="27">
        <f>G20*$I20</f>
        <v>456</v>
      </c>
    </row>
    <row r="21" spans="1:22" ht="15.75" customHeight="1" outlineLevel="1" x14ac:dyDescent="0.25">
      <c r="A21" s="153"/>
      <c r="B21" s="122" t="s">
        <v>18</v>
      </c>
      <c r="C21" s="123"/>
      <c r="D21" s="124"/>
      <c r="E21" s="155">
        <f>G20/50</f>
        <v>1.1399999999999999</v>
      </c>
      <c r="F21" s="156"/>
      <c r="G21" s="2">
        <v>1</v>
      </c>
      <c r="H21" s="19">
        <f>G21-E21</f>
        <v>-0.1399999999999999</v>
      </c>
      <c r="I21" s="27">
        <v>8</v>
      </c>
      <c r="J21" s="27">
        <f>G21*$I21</f>
        <v>8</v>
      </c>
    </row>
    <row r="22" spans="1:22" ht="15.75" customHeight="1" outlineLevel="1" x14ac:dyDescent="0.25">
      <c r="A22" s="153"/>
      <c r="B22" s="122" t="s">
        <v>10</v>
      </c>
      <c r="C22" s="123"/>
      <c r="D22" s="124"/>
      <c r="E22" s="157" t="s">
        <v>12</v>
      </c>
      <c r="F22" s="158"/>
      <c r="G22" s="158"/>
      <c r="H22" s="158"/>
      <c r="I22" s="158"/>
      <c r="J22" s="159"/>
    </row>
    <row r="23" spans="1:22" ht="15.75" customHeight="1" outlineLevel="1" x14ac:dyDescent="0.25">
      <c r="A23" s="153"/>
      <c r="B23" s="122" t="s">
        <v>22</v>
      </c>
      <c r="C23" s="123"/>
      <c r="D23" s="124"/>
      <c r="E23" s="125">
        <f>D6/(3.75/0.375)</f>
        <v>5.7</v>
      </c>
      <c r="F23" s="126"/>
      <c r="G23" s="3">
        <v>6</v>
      </c>
      <c r="H23" s="19">
        <f>G23-E23</f>
        <v>0.29999999999999982</v>
      </c>
      <c r="I23" s="29">
        <v>3.75</v>
      </c>
      <c r="J23" s="27">
        <f>G23*$I23</f>
        <v>22.5</v>
      </c>
    </row>
    <row r="24" spans="1:22" ht="15.75" customHeight="1" outlineLevel="1" x14ac:dyDescent="0.25">
      <c r="A24" s="153"/>
      <c r="B24" s="122" t="s">
        <v>3</v>
      </c>
      <c r="C24" s="123"/>
      <c r="D24" s="124"/>
      <c r="E24" s="125">
        <f>D6/(12/0.6)</f>
        <v>2.85</v>
      </c>
      <c r="F24" s="126"/>
      <c r="G24" s="3">
        <v>3</v>
      </c>
      <c r="H24" s="19">
        <f>G24-E24</f>
        <v>0.14999999999999991</v>
      </c>
      <c r="I24" s="27">
        <v>12</v>
      </c>
      <c r="J24" s="27">
        <f>G24*$I24</f>
        <v>36</v>
      </c>
    </row>
    <row r="25" spans="1:22" ht="15.75" customHeight="1" outlineLevel="1" x14ac:dyDescent="0.25">
      <c r="A25" s="153"/>
      <c r="B25" s="122" t="s">
        <v>4</v>
      </c>
      <c r="C25" s="123"/>
      <c r="D25" s="124"/>
      <c r="E25" s="125">
        <f>D6/40</f>
        <v>1.425</v>
      </c>
      <c r="F25" s="126"/>
      <c r="G25" s="3">
        <v>1</v>
      </c>
      <c r="H25" s="19">
        <f>G25-E25</f>
        <v>-0.42500000000000004</v>
      </c>
      <c r="I25" s="27">
        <v>8</v>
      </c>
      <c r="J25" s="27">
        <f>G25*$I25</f>
        <v>8</v>
      </c>
      <c r="K25" s="30"/>
    </row>
    <row r="26" spans="1:22" ht="15.75" customHeight="1" outlineLevel="1" x14ac:dyDescent="0.25">
      <c r="A26" s="153"/>
      <c r="B26" s="122" t="s">
        <v>13</v>
      </c>
      <c r="C26" s="123"/>
      <c r="D26" s="124"/>
      <c r="E26" s="157" t="s">
        <v>63</v>
      </c>
      <c r="F26" s="158"/>
      <c r="G26" s="158"/>
      <c r="H26" s="159"/>
      <c r="I26" s="27">
        <f>IF(D6&lt;40,16,1*D6)</f>
        <v>57</v>
      </c>
      <c r="J26" s="27">
        <f>$I26</f>
        <v>57</v>
      </c>
      <c r="K26" s="30"/>
    </row>
    <row r="27" spans="1:22" ht="15.75" customHeight="1" outlineLevel="1" x14ac:dyDescent="0.25">
      <c r="A27" s="153"/>
      <c r="B27" s="122" t="s">
        <v>5</v>
      </c>
      <c r="C27" s="123"/>
      <c r="D27" s="124"/>
      <c r="E27" s="157" t="s">
        <v>12</v>
      </c>
      <c r="F27" s="158"/>
      <c r="G27" s="158"/>
      <c r="H27" s="158"/>
      <c r="I27" s="158"/>
      <c r="J27" s="159"/>
      <c r="K27" s="30"/>
    </row>
    <row r="28" spans="1:22" ht="15.75" customHeight="1" outlineLevel="1" x14ac:dyDescent="0.25">
      <c r="A28" s="153"/>
      <c r="B28" s="122" t="s">
        <v>6</v>
      </c>
      <c r="C28" s="123"/>
      <c r="D28" s="124"/>
      <c r="E28" s="157" t="s">
        <v>12</v>
      </c>
      <c r="F28" s="158"/>
      <c r="G28" s="158"/>
      <c r="H28" s="158"/>
      <c r="I28" s="158"/>
      <c r="J28" s="159"/>
      <c r="K28" s="30"/>
    </row>
    <row r="29" spans="1:22" ht="15.75" customHeight="1" outlineLevel="1" x14ac:dyDescent="0.25">
      <c r="A29" s="153"/>
      <c r="B29" s="122" t="s">
        <v>7</v>
      </c>
      <c r="C29" s="123"/>
      <c r="D29" s="124"/>
      <c r="E29" s="157" t="s">
        <v>12</v>
      </c>
      <c r="F29" s="158"/>
      <c r="G29" s="158"/>
      <c r="H29" s="158"/>
      <c r="I29" s="158"/>
      <c r="J29" s="159"/>
      <c r="K29" s="30"/>
    </row>
    <row r="30" spans="1:22" ht="15.75" customHeight="1" outlineLevel="1" x14ac:dyDescent="0.25">
      <c r="A30" s="154"/>
      <c r="B30" s="122" t="s">
        <v>21</v>
      </c>
      <c r="C30" s="123"/>
      <c r="D30" s="124"/>
      <c r="E30" s="125">
        <f>D6/(8/0.4)</f>
        <v>2.85</v>
      </c>
      <c r="F30" s="126"/>
      <c r="G30" s="3">
        <v>3</v>
      </c>
      <c r="H30" s="19">
        <f>G30-E30</f>
        <v>0.14999999999999991</v>
      </c>
      <c r="I30" s="27">
        <v>8</v>
      </c>
      <c r="J30" s="27">
        <f>G30*$I30</f>
        <v>24</v>
      </c>
      <c r="K30" s="30"/>
    </row>
    <row r="31" spans="1:22" ht="2.4500000000000002" customHeight="1" outlineLevel="1" x14ac:dyDescent="0.25">
      <c r="A31" s="31"/>
      <c r="B31" s="32"/>
      <c r="C31" s="32"/>
      <c r="D31" s="32"/>
      <c r="E31" s="33"/>
      <c r="F31" s="33"/>
      <c r="G31" s="34"/>
      <c r="H31" s="35"/>
      <c r="I31" s="36"/>
      <c r="J31" s="36"/>
      <c r="K31" s="30"/>
      <c r="M31" s="127" t="s">
        <v>59</v>
      </c>
      <c r="N31" s="127"/>
      <c r="O31" s="127"/>
      <c r="P31" s="127"/>
      <c r="Q31" s="127"/>
      <c r="R31" s="127"/>
      <c r="S31" s="127"/>
      <c r="T31" s="127"/>
      <c r="U31" s="127"/>
      <c r="V31" s="127"/>
    </row>
    <row r="32" spans="1:22" ht="15.6" customHeight="1" outlineLevel="1" x14ac:dyDescent="0.25">
      <c r="A32" s="128" t="s">
        <v>30</v>
      </c>
      <c r="B32" s="128"/>
      <c r="C32" s="128"/>
      <c r="D32" s="128"/>
      <c r="E32" s="129">
        <f>SUM(E13:E15,F18,E20:E21,E23:E26,E30)</f>
        <v>73.814999999999984</v>
      </c>
      <c r="F32" s="129"/>
      <c r="G32" s="37">
        <f>SUM(G13:G15,G18:G18,G20:G21,G23:G26,G30)</f>
        <v>76</v>
      </c>
      <c r="H32" s="38">
        <f>SUM(H13:H15,H18:H18,H20:H21,H23:H26,H30)</f>
        <v>2.1849999999999992</v>
      </c>
      <c r="J32" s="6"/>
      <c r="K32" s="6"/>
      <c r="M32" s="127"/>
      <c r="N32" s="127"/>
      <c r="O32" s="127"/>
      <c r="P32" s="127"/>
      <c r="Q32" s="127"/>
      <c r="R32" s="127"/>
      <c r="S32" s="127"/>
      <c r="T32" s="127"/>
      <c r="U32" s="127"/>
      <c r="V32" s="127"/>
    </row>
    <row r="33" spans="1:22" ht="15.6" customHeight="1" outlineLevel="1" x14ac:dyDescent="0.25">
      <c r="A33" s="130" t="s">
        <v>29</v>
      </c>
      <c r="B33" s="130"/>
      <c r="C33" s="130"/>
      <c r="D33" s="130"/>
      <c r="E33" s="39"/>
      <c r="F33" s="39"/>
      <c r="G33" s="39"/>
      <c r="J33" s="6"/>
      <c r="K33" s="6"/>
      <c r="M33" s="131" t="s">
        <v>48</v>
      </c>
      <c r="N33" s="131"/>
      <c r="O33" s="131"/>
      <c r="P33" s="40"/>
      <c r="Q33" s="6"/>
      <c r="R33" s="6"/>
      <c r="S33" s="6"/>
      <c r="T33" s="6"/>
      <c r="U33" s="6"/>
      <c r="V33" s="6"/>
    </row>
    <row r="34" spans="1:22" ht="7.9" customHeight="1" outlineLevel="1" x14ac:dyDescent="0.25">
      <c r="A34" s="128" t="s">
        <v>31</v>
      </c>
      <c r="B34" s="128"/>
      <c r="C34" s="128"/>
      <c r="D34" s="128"/>
      <c r="E34" s="39"/>
      <c r="F34" s="39"/>
      <c r="G34" s="39"/>
      <c r="J34" s="132">
        <f>SUM(J13:J16,J18:J18,J20:J21,J23:J26,J30)</f>
        <v>687.5</v>
      </c>
      <c r="K34" s="6"/>
      <c r="M34" s="133" t="s">
        <v>35</v>
      </c>
      <c r="N34" s="133" t="s">
        <v>38</v>
      </c>
      <c r="O34" s="133" t="s">
        <v>39</v>
      </c>
      <c r="P34" s="40"/>
      <c r="Q34" s="6"/>
      <c r="R34" s="6"/>
      <c r="S34" s="6"/>
      <c r="T34" s="6"/>
      <c r="U34" s="6"/>
      <c r="V34" s="6"/>
    </row>
    <row r="35" spans="1:22" ht="7.9" customHeight="1" outlineLevel="1" x14ac:dyDescent="0.25">
      <c r="A35" s="128"/>
      <c r="B35" s="128"/>
      <c r="C35" s="128"/>
      <c r="D35" s="128"/>
      <c r="E35" s="41"/>
      <c r="F35" s="41"/>
      <c r="G35" s="41"/>
      <c r="J35" s="132"/>
      <c r="M35" s="134"/>
      <c r="N35" s="134"/>
      <c r="O35" s="134"/>
      <c r="P35" s="42"/>
      <c r="Q35" s="135" t="s">
        <v>47</v>
      </c>
      <c r="R35" s="135"/>
      <c r="S35" s="135"/>
      <c r="T35" s="135"/>
      <c r="U35" s="135"/>
      <c r="V35" s="135"/>
    </row>
    <row r="36" spans="1:22" ht="7.9" customHeight="1" outlineLevel="1" x14ac:dyDescent="0.25">
      <c r="A36" s="41"/>
      <c r="B36" s="41"/>
      <c r="C36" s="41"/>
      <c r="D36" s="41"/>
      <c r="E36" s="41"/>
      <c r="F36" s="41"/>
      <c r="G36" s="41"/>
      <c r="J36" s="136" t="s">
        <v>53</v>
      </c>
      <c r="M36" s="138">
        <f>SUM(J34,J38)</f>
        <v>692.5</v>
      </c>
      <c r="N36" s="140">
        <f>M36*M45</f>
        <v>831</v>
      </c>
      <c r="O36" s="140">
        <f>M36*O45</f>
        <v>969.49999999999989</v>
      </c>
      <c r="P36" s="42"/>
      <c r="Q36" s="135"/>
      <c r="R36" s="135"/>
      <c r="S36" s="135"/>
      <c r="T36" s="135"/>
      <c r="U36" s="135"/>
      <c r="V36" s="135"/>
    </row>
    <row r="37" spans="1:22" ht="7.9" customHeight="1" outlineLevel="1" x14ac:dyDescent="0.25">
      <c r="A37" s="130"/>
      <c r="B37" s="130"/>
      <c r="C37" s="130"/>
      <c r="D37" s="130"/>
      <c r="E37" s="39"/>
      <c r="F37" s="39"/>
      <c r="G37" s="39"/>
      <c r="J37" s="137"/>
      <c r="M37" s="139"/>
      <c r="N37" s="141"/>
      <c r="O37" s="141"/>
      <c r="P37" s="43"/>
      <c r="Q37" s="142" t="s">
        <v>35</v>
      </c>
      <c r="R37" s="142"/>
      <c r="S37" s="142" t="s">
        <v>38</v>
      </c>
      <c r="T37" s="142"/>
      <c r="U37" s="142" t="s">
        <v>39</v>
      </c>
      <c r="V37" s="142"/>
    </row>
    <row r="38" spans="1:22" ht="7.9" customHeight="1" outlineLevel="1" x14ac:dyDescent="0.25">
      <c r="A38" s="143" t="s">
        <v>32</v>
      </c>
      <c r="B38" s="143"/>
      <c r="C38" s="143"/>
      <c r="D38" s="143"/>
      <c r="E38" s="39"/>
      <c r="F38" s="39"/>
      <c r="G38" s="39"/>
      <c r="J38" s="144">
        <v>5</v>
      </c>
      <c r="M38" s="44"/>
      <c r="N38" s="45"/>
      <c r="O38" s="45"/>
      <c r="P38" s="45"/>
      <c r="Q38" s="142"/>
      <c r="R38" s="142"/>
      <c r="S38" s="142"/>
      <c r="T38" s="142"/>
      <c r="U38" s="142"/>
      <c r="V38" s="142"/>
    </row>
    <row r="39" spans="1:22" ht="7.9" customHeight="1" outlineLevel="1" x14ac:dyDescent="0.25">
      <c r="A39" s="143"/>
      <c r="B39" s="143"/>
      <c r="C39" s="143"/>
      <c r="D39" s="143"/>
      <c r="E39" s="41"/>
      <c r="F39" s="41"/>
      <c r="G39" s="41"/>
      <c r="J39" s="145"/>
      <c r="L39" s="146" t="s">
        <v>65</v>
      </c>
      <c r="M39" s="117">
        <f>M36/D6</f>
        <v>12.149122807017545</v>
      </c>
      <c r="N39" s="117">
        <f>M39*M45</f>
        <v>14.578947368421053</v>
      </c>
      <c r="O39" s="117">
        <f>M39*O45</f>
        <v>17.008771929824562</v>
      </c>
      <c r="P39" s="46"/>
      <c r="Q39" s="118">
        <v>12.1</v>
      </c>
      <c r="R39" s="119"/>
      <c r="S39" s="118">
        <v>14.6</v>
      </c>
      <c r="T39" s="119"/>
      <c r="U39" s="118">
        <v>17</v>
      </c>
      <c r="V39" s="119"/>
    </row>
    <row r="40" spans="1:22" ht="7.9" customHeight="1" outlineLevel="1" x14ac:dyDescent="0.25">
      <c r="A40" s="47"/>
      <c r="B40" s="47"/>
      <c r="C40" s="47"/>
      <c r="D40" s="47"/>
      <c r="E40" s="41"/>
      <c r="F40" s="41"/>
      <c r="G40" s="41"/>
      <c r="J40" s="48"/>
      <c r="L40" s="146"/>
      <c r="M40" s="117"/>
      <c r="N40" s="117"/>
      <c r="O40" s="117"/>
      <c r="Q40" s="120"/>
      <c r="R40" s="121"/>
      <c r="S40" s="120"/>
      <c r="T40" s="121"/>
      <c r="U40" s="120"/>
      <c r="V40" s="121"/>
    </row>
    <row r="41" spans="1:22" ht="15.6" customHeight="1" outlineLevel="1" x14ac:dyDescent="0.25">
      <c r="J41" s="49"/>
      <c r="L41" s="50" t="s">
        <v>64</v>
      </c>
      <c r="M41" s="51">
        <f>M36/A6</f>
        <v>7.6944444444444446</v>
      </c>
      <c r="N41" s="52">
        <f>M41*M45</f>
        <v>9.2333333333333325</v>
      </c>
      <c r="O41" s="53">
        <f>M41*O45</f>
        <v>10.772222222222222</v>
      </c>
      <c r="P41" s="54"/>
      <c r="Q41" s="117">
        <v>7.7</v>
      </c>
      <c r="R41" s="117"/>
      <c r="S41" s="117">
        <v>9.1999999999999993</v>
      </c>
      <c r="T41" s="117"/>
      <c r="U41" s="117">
        <v>10.8</v>
      </c>
      <c r="V41" s="117"/>
    </row>
    <row r="42" spans="1:22" ht="15.6" customHeight="1" outlineLevel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6"/>
      <c r="M42" s="57"/>
      <c r="N42" s="58"/>
      <c r="O42" s="59"/>
      <c r="P42" s="59"/>
      <c r="Q42" s="58"/>
      <c r="R42" s="58"/>
      <c r="S42" s="58"/>
      <c r="T42" s="58"/>
      <c r="U42" s="58"/>
      <c r="V42" s="58"/>
    </row>
    <row r="43" spans="1:22" ht="23.1" customHeight="1" outlineLevel="1" x14ac:dyDescent="0.25">
      <c r="A43" s="105" t="s">
        <v>46</v>
      </c>
      <c r="B43" s="105"/>
      <c r="C43" s="105"/>
      <c r="D43" s="105"/>
      <c r="E43" s="6"/>
      <c r="F43" s="60" t="s">
        <v>34</v>
      </c>
      <c r="G43" s="6"/>
      <c r="H43" s="6"/>
      <c r="I43" s="6"/>
      <c r="J43" s="6"/>
      <c r="K43" s="6"/>
      <c r="L43" s="6"/>
      <c r="M43" s="106" t="s">
        <v>54</v>
      </c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2" ht="15.6" customHeight="1" outlineLevel="1" x14ac:dyDescent="0.25">
      <c r="A44" s="107" t="s">
        <v>78</v>
      </c>
      <c r="B44" s="107"/>
      <c r="C44" s="107"/>
      <c r="D44" s="107"/>
      <c r="F44" s="206" t="s">
        <v>74</v>
      </c>
      <c r="G44" s="207"/>
      <c r="H44" s="208"/>
      <c r="I44" s="209" t="s">
        <v>75</v>
      </c>
      <c r="J44" s="210"/>
      <c r="K44" s="211"/>
      <c r="M44" s="108" t="s">
        <v>55</v>
      </c>
      <c r="N44" s="109"/>
      <c r="O44" s="109" t="s">
        <v>56</v>
      </c>
      <c r="P44" s="109"/>
      <c r="Q44" s="109"/>
      <c r="R44" s="110" t="s">
        <v>57</v>
      </c>
      <c r="S44" s="111"/>
      <c r="T44" s="111"/>
      <c r="U44" s="112"/>
    </row>
    <row r="45" spans="1:22" ht="15.6" customHeight="1" outlineLevel="1" x14ac:dyDescent="0.25">
      <c r="A45" s="107"/>
      <c r="B45" s="107"/>
      <c r="C45" s="107"/>
      <c r="D45" s="107"/>
      <c r="F45" s="206"/>
      <c r="G45" s="207"/>
      <c r="H45" s="208"/>
      <c r="I45" s="209"/>
      <c r="J45" s="210"/>
      <c r="K45" s="211"/>
      <c r="M45" s="113">
        <v>1.2</v>
      </c>
      <c r="N45" s="113"/>
      <c r="O45" s="113">
        <v>1.4</v>
      </c>
      <c r="P45" s="113"/>
      <c r="Q45" s="113"/>
      <c r="R45" s="114" t="s">
        <v>58</v>
      </c>
      <c r="S45" s="115"/>
      <c r="T45" s="115"/>
      <c r="U45" s="116"/>
    </row>
    <row r="46" spans="1:22" ht="15.6" customHeight="1" outlineLevel="1" x14ac:dyDescent="0.25">
      <c r="F46" s="203" t="s">
        <v>76</v>
      </c>
      <c r="G46" s="204"/>
      <c r="H46" s="205"/>
      <c r="I46" s="200" t="s">
        <v>61</v>
      </c>
      <c r="J46" s="201"/>
      <c r="K46" s="202"/>
      <c r="M46" s="97"/>
      <c r="N46" s="97"/>
      <c r="O46" s="97"/>
      <c r="P46" s="97"/>
      <c r="Q46" s="97"/>
      <c r="R46" s="61"/>
    </row>
    <row r="47" spans="1:22" ht="15.6" customHeight="1" outlineLevel="1" x14ac:dyDescent="0.25">
      <c r="A47" s="98" t="s">
        <v>49</v>
      </c>
      <c r="B47" s="98"/>
      <c r="C47" s="98"/>
      <c r="D47" s="98"/>
      <c r="F47" s="203"/>
      <c r="G47" s="204"/>
      <c r="H47" s="205"/>
      <c r="I47" s="200"/>
      <c r="J47" s="201"/>
      <c r="K47" s="202"/>
    </row>
    <row r="48" spans="1:22" ht="15.6" customHeight="1" outlineLevel="1" x14ac:dyDescent="0.25">
      <c r="A48" s="98"/>
      <c r="B48" s="98"/>
      <c r="C48" s="98"/>
      <c r="D48" s="98"/>
      <c r="F48" s="206" t="s">
        <v>77</v>
      </c>
      <c r="G48" s="207"/>
      <c r="H48" s="208"/>
      <c r="I48" s="209" t="s">
        <v>37</v>
      </c>
      <c r="J48" s="210"/>
      <c r="K48" s="211"/>
    </row>
    <row r="49" spans="1:22" ht="15.6" customHeight="1" outlineLevel="1" x14ac:dyDescent="0.25">
      <c r="F49" s="212" t="s">
        <v>39</v>
      </c>
      <c r="G49" s="213"/>
      <c r="H49" s="214"/>
      <c r="I49" s="212" t="s">
        <v>41</v>
      </c>
      <c r="J49" s="213"/>
      <c r="K49" s="214"/>
      <c r="M49" s="76" t="s">
        <v>25</v>
      </c>
      <c r="N49" s="77"/>
      <c r="O49" s="77"/>
      <c r="P49" s="77"/>
      <c r="Q49" s="77"/>
      <c r="R49" s="77"/>
      <c r="S49" s="77"/>
      <c r="T49" s="77"/>
      <c r="U49" s="77"/>
      <c r="V49" s="78"/>
    </row>
    <row r="50" spans="1:22" s="62" customFormat="1" ht="15.6" customHeight="1" x14ac:dyDescent="0.25">
      <c r="A50" s="79" t="s">
        <v>24</v>
      </c>
      <c r="B50" s="79"/>
      <c r="C50" s="79"/>
      <c r="D50" s="79"/>
      <c r="F50" s="206" t="s">
        <v>35</v>
      </c>
      <c r="G50" s="207"/>
      <c r="H50" s="208"/>
      <c r="I50" s="63" t="s">
        <v>36</v>
      </c>
      <c r="J50" s="64"/>
      <c r="K50" s="65"/>
      <c r="M50" s="66" t="s">
        <v>26</v>
      </c>
      <c r="N50" s="67"/>
      <c r="O50" s="67"/>
      <c r="P50" s="67"/>
      <c r="Q50" s="73">
        <v>1</v>
      </c>
      <c r="R50" s="73"/>
      <c r="S50" s="73"/>
      <c r="T50" s="73"/>
      <c r="U50" s="73"/>
      <c r="V50" s="68"/>
    </row>
    <row r="51" spans="1:22" ht="15.6" customHeight="1" x14ac:dyDescent="0.25">
      <c r="A51" s="79"/>
      <c r="B51" s="79"/>
      <c r="C51" s="79"/>
      <c r="D51" s="79"/>
      <c r="F51" s="212" t="s">
        <v>42</v>
      </c>
      <c r="G51" s="213"/>
      <c r="H51" s="214"/>
      <c r="I51" s="217" t="s">
        <v>45</v>
      </c>
      <c r="J51" s="218"/>
      <c r="K51" s="219"/>
      <c r="M51" s="66" t="s">
        <v>27</v>
      </c>
      <c r="N51" s="67"/>
      <c r="O51" s="67"/>
      <c r="P51" s="67"/>
      <c r="Q51" s="74">
        <v>45581</v>
      </c>
      <c r="R51" s="74"/>
      <c r="S51" s="74"/>
      <c r="T51" s="74"/>
      <c r="U51" s="74"/>
      <c r="V51" s="69"/>
    </row>
    <row r="52" spans="1:22" ht="15.6" customHeight="1" x14ac:dyDescent="0.25">
      <c r="F52" s="206" t="s">
        <v>38</v>
      </c>
      <c r="G52" s="207"/>
      <c r="H52" s="208"/>
      <c r="I52" s="215" t="s">
        <v>40</v>
      </c>
      <c r="J52" s="207"/>
      <c r="K52" s="216"/>
      <c r="M52" s="70" t="s">
        <v>28</v>
      </c>
      <c r="N52" s="71"/>
      <c r="O52" s="71"/>
      <c r="P52" s="71"/>
      <c r="Q52" s="75" t="s">
        <v>0</v>
      </c>
      <c r="R52" s="75"/>
      <c r="S52" s="75"/>
      <c r="T52" s="75"/>
      <c r="U52" s="75"/>
      <c r="V52" s="72"/>
    </row>
    <row r="53" spans="1:22" ht="75.75" customHeight="1" x14ac:dyDescent="0.25">
      <c r="A53" s="4"/>
      <c r="B53" s="4"/>
      <c r="J53" s="6"/>
      <c r="K53" s="6"/>
      <c r="L53" s="6"/>
    </row>
    <row r="54" spans="1:22" ht="44.1" customHeight="1" x14ac:dyDescent="0.3">
      <c r="A54" s="199" t="s">
        <v>70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</row>
    <row r="55" spans="1:22" ht="9.9499999999999993" customHeight="1" x14ac:dyDescent="0.3">
      <c r="A55" s="7"/>
      <c r="B55" s="7"/>
      <c r="C55" s="7"/>
      <c r="D55" s="7"/>
      <c r="E55" s="7"/>
      <c r="F55" s="7"/>
      <c r="G55" s="7"/>
      <c r="H55" s="7"/>
      <c r="I55" s="7"/>
      <c r="K55" s="6"/>
      <c r="N55" s="8"/>
    </row>
    <row r="56" spans="1:22" ht="15.75" customHeight="1" x14ac:dyDescent="0.25">
      <c r="A56" s="143" t="s">
        <v>60</v>
      </c>
      <c r="B56" s="127"/>
      <c r="C56" s="127"/>
      <c r="D56" s="127"/>
      <c r="E56" s="127"/>
      <c r="F56" s="127"/>
      <c r="G56" s="127"/>
      <c r="H56" s="127"/>
      <c r="I56" s="127"/>
      <c r="J56" s="6"/>
    </row>
    <row r="57" spans="1:22" outlineLevel="1" x14ac:dyDescent="0.25">
      <c r="A57" s="182" t="s">
        <v>71</v>
      </c>
      <c r="B57" s="183"/>
      <c r="C57" s="9" t="s">
        <v>72</v>
      </c>
      <c r="D57" s="10" t="s">
        <v>73</v>
      </c>
    </row>
    <row r="58" spans="1:22" ht="15.6" customHeight="1" outlineLevel="1" x14ac:dyDescent="0.25">
      <c r="A58" s="184">
        <v>105</v>
      </c>
      <c r="B58" s="185"/>
      <c r="C58" s="11">
        <v>1.6</v>
      </c>
      <c r="D58" s="12">
        <f>ROUNDUP(A58/C58,0)</f>
        <v>66</v>
      </c>
      <c r="E58" s="13"/>
      <c r="F58" s="13"/>
      <c r="G58" s="13"/>
    </row>
    <row r="59" spans="1:22" ht="11.1" customHeight="1" outlineLevel="1" x14ac:dyDescent="0.25"/>
    <row r="60" spans="1:22" ht="15.75" customHeight="1" outlineLevel="1" x14ac:dyDescent="0.25">
      <c r="A60" s="143" t="s">
        <v>33</v>
      </c>
      <c r="B60" s="127"/>
      <c r="C60" s="127"/>
      <c r="D60" s="127"/>
      <c r="E60" s="127"/>
      <c r="F60" s="127"/>
      <c r="G60" s="127"/>
      <c r="H60" s="127"/>
      <c r="I60" s="127"/>
    </row>
    <row r="61" spans="1:22" ht="15.6" customHeight="1" outlineLevel="1" x14ac:dyDescent="0.25">
      <c r="A61" s="186" t="s">
        <v>23</v>
      </c>
      <c r="B61" s="188" t="s">
        <v>2</v>
      </c>
      <c r="C61" s="189"/>
      <c r="D61" s="190"/>
      <c r="E61" s="194" t="s">
        <v>1</v>
      </c>
      <c r="F61" s="195"/>
      <c r="G61" s="195"/>
      <c r="H61" s="196"/>
      <c r="I61" s="197" t="s">
        <v>50</v>
      </c>
      <c r="J61" s="197"/>
    </row>
    <row r="62" spans="1:22" ht="15.6" customHeight="1" outlineLevel="1" x14ac:dyDescent="0.25">
      <c r="A62" s="187"/>
      <c r="B62" s="191"/>
      <c r="C62" s="192"/>
      <c r="D62" s="193"/>
      <c r="E62" s="198" t="s">
        <v>47</v>
      </c>
      <c r="F62" s="198"/>
      <c r="G62" s="14" t="s">
        <v>48</v>
      </c>
      <c r="H62" s="15" t="s">
        <v>51</v>
      </c>
      <c r="I62" s="16" t="s">
        <v>2</v>
      </c>
      <c r="J62" s="17" t="s">
        <v>48</v>
      </c>
    </row>
    <row r="63" spans="1:22" ht="7.9" customHeight="1" outlineLevel="1" x14ac:dyDescent="0.25">
      <c r="A63" s="160" t="s">
        <v>16</v>
      </c>
      <c r="B63" s="161"/>
      <c r="C63" s="161"/>
      <c r="D63" s="161"/>
      <c r="E63" s="161"/>
      <c r="F63" s="161"/>
      <c r="G63" s="161"/>
      <c r="H63" s="161"/>
      <c r="I63" s="161"/>
      <c r="J63" s="162"/>
    </row>
    <row r="64" spans="1:22" ht="7.9" customHeight="1" outlineLevel="1" x14ac:dyDescent="0.25">
      <c r="A64" s="163"/>
      <c r="B64" s="164"/>
      <c r="C64" s="164"/>
      <c r="D64" s="164"/>
      <c r="E64" s="164"/>
      <c r="F64" s="164"/>
      <c r="G64" s="164"/>
      <c r="H64" s="164"/>
      <c r="I64" s="164"/>
      <c r="J64" s="165"/>
    </row>
    <row r="65" spans="1:11" ht="15.6" customHeight="1" outlineLevel="1" x14ac:dyDescent="0.25">
      <c r="A65" s="18"/>
      <c r="B65" s="166" t="s">
        <v>8</v>
      </c>
      <c r="C65" s="167"/>
      <c r="D65" s="168"/>
      <c r="E65" s="169" t="s">
        <v>11</v>
      </c>
      <c r="F65" s="170"/>
      <c r="G65" s="1">
        <v>1</v>
      </c>
      <c r="H65" s="19">
        <f>G65</f>
        <v>1</v>
      </c>
      <c r="I65" s="20">
        <v>4</v>
      </c>
      <c r="J65" s="20">
        <f>$G$13*$I65</f>
        <v>4</v>
      </c>
      <c r="K65" s="21"/>
    </row>
    <row r="66" spans="1:11" ht="15.6" customHeight="1" outlineLevel="1" x14ac:dyDescent="0.25">
      <c r="A66" s="18"/>
      <c r="B66" s="171" t="s">
        <v>9</v>
      </c>
      <c r="C66" s="172"/>
      <c r="D66" s="173"/>
      <c r="E66" s="174" t="s">
        <v>11</v>
      </c>
      <c r="F66" s="175"/>
      <c r="G66" s="3">
        <v>0</v>
      </c>
      <c r="H66" s="19">
        <f>G66</f>
        <v>0</v>
      </c>
      <c r="I66" s="22">
        <v>5</v>
      </c>
      <c r="J66" s="22">
        <f>G66*$I66</f>
        <v>0</v>
      </c>
      <c r="K66" s="21"/>
    </row>
    <row r="67" spans="1:11" ht="7.9" customHeight="1" outlineLevel="1" x14ac:dyDescent="0.25">
      <c r="A67" s="18"/>
      <c r="B67" s="166" t="s">
        <v>17</v>
      </c>
      <c r="C67" s="167"/>
      <c r="D67" s="167"/>
      <c r="E67" s="178" t="s">
        <v>11</v>
      </c>
      <c r="F67" s="178"/>
      <c r="G67" s="179">
        <v>1</v>
      </c>
      <c r="H67" s="180">
        <f>G67</f>
        <v>1</v>
      </c>
      <c r="I67" s="181">
        <v>12</v>
      </c>
      <c r="J67" s="181">
        <f>$G67*$I67</f>
        <v>12</v>
      </c>
      <c r="K67" s="21"/>
    </row>
    <row r="68" spans="1:11" ht="7.9" customHeight="1" outlineLevel="1" x14ac:dyDescent="0.25">
      <c r="A68" s="23"/>
      <c r="B68" s="176"/>
      <c r="C68" s="177"/>
      <c r="D68" s="177"/>
      <c r="E68" s="178"/>
      <c r="F68" s="178"/>
      <c r="G68" s="179"/>
      <c r="H68" s="180"/>
      <c r="I68" s="181"/>
      <c r="J68" s="181"/>
      <c r="K68" s="21"/>
    </row>
    <row r="69" spans="1:11" ht="15.6" customHeight="1" outlineLevel="1" x14ac:dyDescent="0.25">
      <c r="A69" s="147" t="s">
        <v>15</v>
      </c>
      <c r="B69" s="148"/>
      <c r="C69" s="148"/>
      <c r="D69" s="148"/>
      <c r="E69" s="148"/>
      <c r="F69" s="148"/>
      <c r="G69" s="148"/>
      <c r="H69" s="148"/>
      <c r="I69" s="148"/>
      <c r="J69" s="149"/>
      <c r="K69" s="21"/>
    </row>
    <row r="70" spans="1:11" ht="15.6" customHeight="1" outlineLevel="1" x14ac:dyDescent="0.25">
      <c r="A70" s="24"/>
      <c r="B70" s="122" t="s">
        <v>20</v>
      </c>
      <c r="C70" s="123"/>
      <c r="D70" s="124"/>
      <c r="E70" s="25" t="s">
        <v>52</v>
      </c>
      <c r="F70" s="26">
        <f>1*$D$6/I70</f>
        <v>2.85</v>
      </c>
      <c r="G70" s="3">
        <v>3</v>
      </c>
      <c r="H70" s="19">
        <f>G70-F70</f>
        <v>0.14999999999999991</v>
      </c>
      <c r="I70" s="27">
        <v>20</v>
      </c>
      <c r="J70" s="27">
        <f>$G70*$I70</f>
        <v>60</v>
      </c>
    </row>
    <row r="71" spans="1:11" ht="15.75" customHeight="1" outlineLevel="1" x14ac:dyDescent="0.25">
      <c r="A71" s="150" t="s">
        <v>14</v>
      </c>
      <c r="B71" s="151"/>
      <c r="C71" s="151"/>
      <c r="D71" s="151"/>
      <c r="E71" s="151"/>
      <c r="F71" s="151"/>
      <c r="G71" s="151"/>
      <c r="H71" s="151"/>
      <c r="I71" s="151"/>
      <c r="J71" s="152"/>
    </row>
    <row r="72" spans="1:11" ht="15.75" customHeight="1" outlineLevel="1" x14ac:dyDescent="0.25">
      <c r="A72" s="153"/>
      <c r="B72" s="122" t="s">
        <v>19</v>
      </c>
      <c r="C72" s="123"/>
      <c r="D72" s="124"/>
      <c r="E72" s="155">
        <f>D58</f>
        <v>66</v>
      </c>
      <c r="F72" s="156"/>
      <c r="G72" s="28">
        <f>D58</f>
        <v>66</v>
      </c>
      <c r="H72" s="19">
        <f>G72-E72</f>
        <v>0</v>
      </c>
      <c r="I72" s="27">
        <v>8</v>
      </c>
      <c r="J72" s="27">
        <f>G72*$I72</f>
        <v>528</v>
      </c>
    </row>
    <row r="73" spans="1:11" ht="15.75" customHeight="1" outlineLevel="1" x14ac:dyDescent="0.25">
      <c r="A73" s="153"/>
      <c r="B73" s="122" t="s">
        <v>18</v>
      </c>
      <c r="C73" s="123"/>
      <c r="D73" s="124"/>
      <c r="E73" s="155">
        <f>G72/50</f>
        <v>1.32</v>
      </c>
      <c r="F73" s="156"/>
      <c r="G73" s="2">
        <v>1</v>
      </c>
      <c r="H73" s="19">
        <f>G73-E73</f>
        <v>-0.32000000000000006</v>
      </c>
      <c r="I73" s="27">
        <v>8</v>
      </c>
      <c r="J73" s="27">
        <f>G73*$I73</f>
        <v>8</v>
      </c>
    </row>
    <row r="74" spans="1:11" ht="15.75" customHeight="1" outlineLevel="1" x14ac:dyDescent="0.25">
      <c r="A74" s="153"/>
      <c r="B74" s="122" t="s">
        <v>10</v>
      </c>
      <c r="C74" s="123"/>
      <c r="D74" s="124"/>
      <c r="E74" s="157" t="s">
        <v>12</v>
      </c>
      <c r="F74" s="158"/>
      <c r="G74" s="158"/>
      <c r="H74" s="158"/>
      <c r="I74" s="158"/>
      <c r="J74" s="159"/>
    </row>
    <row r="75" spans="1:11" ht="15.75" customHeight="1" outlineLevel="1" x14ac:dyDescent="0.25">
      <c r="A75" s="153"/>
      <c r="B75" s="122" t="s">
        <v>22</v>
      </c>
      <c r="C75" s="123"/>
      <c r="D75" s="124"/>
      <c r="E75" s="125">
        <f>D58/(3.75/0.375)</f>
        <v>6.6</v>
      </c>
      <c r="F75" s="126"/>
      <c r="G75" s="3">
        <v>7</v>
      </c>
      <c r="H75" s="19">
        <f>G75-E75</f>
        <v>0.40000000000000036</v>
      </c>
      <c r="I75" s="29">
        <v>3.75</v>
      </c>
      <c r="J75" s="27">
        <f>G75*$I75</f>
        <v>26.25</v>
      </c>
    </row>
    <row r="76" spans="1:11" ht="15.75" customHeight="1" outlineLevel="1" x14ac:dyDescent="0.25">
      <c r="A76" s="153"/>
      <c r="B76" s="122" t="s">
        <v>3</v>
      </c>
      <c r="C76" s="123"/>
      <c r="D76" s="124"/>
      <c r="E76" s="125">
        <f>D58/(12/0.6)</f>
        <v>3.3</v>
      </c>
      <c r="F76" s="126"/>
      <c r="G76" s="3">
        <v>3</v>
      </c>
      <c r="H76" s="19">
        <f>G76-E76</f>
        <v>-0.29999999999999982</v>
      </c>
      <c r="I76" s="27">
        <v>12</v>
      </c>
      <c r="J76" s="27">
        <f>G76*$I76</f>
        <v>36</v>
      </c>
    </row>
    <row r="77" spans="1:11" ht="15.75" customHeight="1" outlineLevel="1" x14ac:dyDescent="0.25">
      <c r="A77" s="153"/>
      <c r="B77" s="122" t="s">
        <v>4</v>
      </c>
      <c r="C77" s="123"/>
      <c r="D77" s="124"/>
      <c r="E77" s="125">
        <f>D58/40</f>
        <v>1.65</v>
      </c>
      <c r="F77" s="126"/>
      <c r="G77" s="3">
        <v>2</v>
      </c>
      <c r="H77" s="19">
        <f>G77-E77</f>
        <v>0.35000000000000009</v>
      </c>
      <c r="I77" s="27">
        <v>8</v>
      </c>
      <c r="J77" s="27">
        <f>G77*$I77</f>
        <v>16</v>
      </c>
      <c r="K77" s="30"/>
    </row>
    <row r="78" spans="1:11" ht="15.75" customHeight="1" outlineLevel="1" x14ac:dyDescent="0.25">
      <c r="A78" s="153"/>
      <c r="B78" s="122" t="s">
        <v>13</v>
      </c>
      <c r="C78" s="123"/>
      <c r="D78" s="124"/>
      <c r="E78" s="157" t="s">
        <v>63</v>
      </c>
      <c r="F78" s="158"/>
      <c r="G78" s="158"/>
      <c r="H78" s="159"/>
      <c r="I78" s="27">
        <f>IF(D58&lt;40,16,1*D58)</f>
        <v>66</v>
      </c>
      <c r="J78" s="27">
        <f>$I78</f>
        <v>66</v>
      </c>
      <c r="K78" s="30"/>
    </row>
    <row r="79" spans="1:11" ht="15.75" customHeight="1" outlineLevel="1" x14ac:dyDescent="0.25">
      <c r="A79" s="153"/>
      <c r="B79" s="122" t="s">
        <v>5</v>
      </c>
      <c r="C79" s="123"/>
      <c r="D79" s="124"/>
      <c r="E79" s="157" t="s">
        <v>12</v>
      </c>
      <c r="F79" s="158"/>
      <c r="G79" s="158"/>
      <c r="H79" s="158"/>
      <c r="I79" s="158"/>
      <c r="J79" s="159"/>
      <c r="K79" s="30"/>
    </row>
    <row r="80" spans="1:11" ht="15.75" customHeight="1" outlineLevel="1" x14ac:dyDescent="0.25">
      <c r="A80" s="153"/>
      <c r="B80" s="122" t="s">
        <v>6</v>
      </c>
      <c r="C80" s="123"/>
      <c r="D80" s="124"/>
      <c r="E80" s="157" t="s">
        <v>12</v>
      </c>
      <c r="F80" s="158"/>
      <c r="G80" s="158"/>
      <c r="H80" s="158"/>
      <c r="I80" s="158"/>
      <c r="J80" s="159"/>
      <c r="K80" s="30"/>
    </row>
    <row r="81" spans="1:22" ht="15.75" customHeight="1" outlineLevel="1" x14ac:dyDescent="0.25">
      <c r="A81" s="153"/>
      <c r="B81" s="122" t="s">
        <v>7</v>
      </c>
      <c r="C81" s="123"/>
      <c r="D81" s="124"/>
      <c r="E81" s="157" t="s">
        <v>12</v>
      </c>
      <c r="F81" s="158"/>
      <c r="G81" s="158"/>
      <c r="H81" s="158"/>
      <c r="I81" s="158"/>
      <c r="J81" s="159"/>
      <c r="K81" s="30"/>
    </row>
    <row r="82" spans="1:22" ht="15.75" customHeight="1" outlineLevel="1" x14ac:dyDescent="0.25">
      <c r="A82" s="154"/>
      <c r="B82" s="122" t="s">
        <v>21</v>
      </c>
      <c r="C82" s="123"/>
      <c r="D82" s="124"/>
      <c r="E82" s="125">
        <f>D58/(8/0.4)</f>
        <v>3.3</v>
      </c>
      <c r="F82" s="126"/>
      <c r="G82" s="3">
        <v>3</v>
      </c>
      <c r="H82" s="19">
        <f>G82-E82</f>
        <v>-0.29999999999999982</v>
      </c>
      <c r="I82" s="27">
        <v>8</v>
      </c>
      <c r="J82" s="27">
        <f>G82*$I82</f>
        <v>24</v>
      </c>
      <c r="K82" s="30"/>
    </row>
    <row r="83" spans="1:22" ht="2.4500000000000002" customHeight="1" outlineLevel="1" x14ac:dyDescent="0.25">
      <c r="A83" s="31"/>
      <c r="B83" s="32"/>
      <c r="C83" s="32"/>
      <c r="D83" s="32"/>
      <c r="E83" s="33"/>
      <c r="F83" s="33"/>
      <c r="G83" s="34"/>
      <c r="H83" s="35"/>
      <c r="I83" s="36"/>
      <c r="J83" s="36"/>
      <c r="K83" s="30"/>
      <c r="M83" s="127" t="s">
        <v>59</v>
      </c>
      <c r="N83" s="127"/>
      <c r="O83" s="127"/>
      <c r="P83" s="127"/>
      <c r="Q83" s="127"/>
      <c r="R83" s="127"/>
      <c r="S83" s="127"/>
      <c r="T83" s="127"/>
      <c r="U83" s="127"/>
      <c r="V83" s="127"/>
    </row>
    <row r="84" spans="1:22" ht="15.6" customHeight="1" outlineLevel="1" x14ac:dyDescent="0.25">
      <c r="A84" s="128" t="s">
        <v>30</v>
      </c>
      <c r="B84" s="128"/>
      <c r="C84" s="128"/>
      <c r="D84" s="128"/>
      <c r="E84" s="129">
        <f>SUM(E65:E67,F70,E72:E73,E75:E78,E82)</f>
        <v>85.019999999999982</v>
      </c>
      <c r="F84" s="129"/>
      <c r="G84" s="37">
        <f>SUM(G65:G67,G70:G70,G72:G73,G75:G78,G82)</f>
        <v>87</v>
      </c>
      <c r="H84" s="38">
        <f>SUM(H65:H67,H70:H70,H72:H73,H75:H78,H82)</f>
        <v>1.9800000000000009</v>
      </c>
      <c r="J84" s="6"/>
      <c r="K84" s="6"/>
      <c r="M84" s="127"/>
      <c r="N84" s="127"/>
      <c r="O84" s="127"/>
      <c r="P84" s="127"/>
      <c r="Q84" s="127"/>
      <c r="R84" s="127"/>
      <c r="S84" s="127"/>
      <c r="T84" s="127"/>
      <c r="U84" s="127"/>
      <c r="V84" s="127"/>
    </row>
    <row r="85" spans="1:22" ht="15.6" customHeight="1" outlineLevel="1" x14ac:dyDescent="0.25">
      <c r="A85" s="130" t="s">
        <v>29</v>
      </c>
      <c r="B85" s="130"/>
      <c r="C85" s="130"/>
      <c r="D85" s="130"/>
      <c r="E85" s="39"/>
      <c r="F85" s="39"/>
      <c r="G85" s="39"/>
      <c r="J85" s="6"/>
      <c r="K85" s="6"/>
      <c r="M85" s="131" t="s">
        <v>48</v>
      </c>
      <c r="N85" s="131"/>
      <c r="O85" s="131"/>
      <c r="P85" s="40"/>
      <c r="Q85" s="6"/>
      <c r="R85" s="6"/>
      <c r="S85" s="6"/>
      <c r="T85" s="6"/>
      <c r="U85" s="6"/>
      <c r="V85" s="6"/>
    </row>
    <row r="86" spans="1:22" ht="7.9" customHeight="1" outlineLevel="1" x14ac:dyDescent="0.25">
      <c r="A86" s="128" t="s">
        <v>31</v>
      </c>
      <c r="B86" s="128"/>
      <c r="C86" s="128"/>
      <c r="D86" s="128"/>
      <c r="E86" s="39"/>
      <c r="F86" s="39"/>
      <c r="G86" s="39"/>
      <c r="J86" s="132">
        <f>SUM(J65:J68,J70:J70,J72:J73,J75:J78,J82)</f>
        <v>780.25</v>
      </c>
      <c r="K86" s="6"/>
      <c r="M86" s="133" t="s">
        <v>35</v>
      </c>
      <c r="N86" s="133" t="s">
        <v>38</v>
      </c>
      <c r="O86" s="133" t="s">
        <v>39</v>
      </c>
      <c r="P86" s="40"/>
      <c r="Q86" s="6"/>
      <c r="R86" s="6"/>
      <c r="S86" s="6"/>
      <c r="T86" s="6"/>
      <c r="U86" s="6"/>
      <c r="V86" s="6"/>
    </row>
    <row r="87" spans="1:22" ht="7.9" customHeight="1" outlineLevel="1" x14ac:dyDescent="0.25">
      <c r="A87" s="128"/>
      <c r="B87" s="128"/>
      <c r="C87" s="128"/>
      <c r="D87" s="128"/>
      <c r="E87" s="41"/>
      <c r="F87" s="41"/>
      <c r="G87" s="41"/>
      <c r="J87" s="132"/>
      <c r="M87" s="134"/>
      <c r="N87" s="134"/>
      <c r="O87" s="134"/>
      <c r="P87" s="42"/>
      <c r="Q87" s="135" t="s">
        <v>47</v>
      </c>
      <c r="R87" s="135"/>
      <c r="S87" s="135"/>
      <c r="T87" s="135"/>
      <c r="U87" s="135"/>
      <c r="V87" s="135"/>
    </row>
    <row r="88" spans="1:22" ht="7.9" customHeight="1" outlineLevel="1" x14ac:dyDescent="0.25">
      <c r="A88" s="41"/>
      <c r="B88" s="41"/>
      <c r="C88" s="41"/>
      <c r="D88" s="41"/>
      <c r="E88" s="41"/>
      <c r="F88" s="41"/>
      <c r="G88" s="41"/>
      <c r="J88" s="136" t="s">
        <v>53</v>
      </c>
      <c r="M88" s="138">
        <f>SUM(J86,J90)</f>
        <v>785.25</v>
      </c>
      <c r="N88" s="140">
        <f>M88*M97</f>
        <v>942.3</v>
      </c>
      <c r="O88" s="140">
        <f>M88*O97</f>
        <v>1099.3499999999999</v>
      </c>
      <c r="P88" s="42"/>
      <c r="Q88" s="135"/>
      <c r="R88" s="135"/>
      <c r="S88" s="135"/>
      <c r="T88" s="135"/>
      <c r="U88" s="135"/>
      <c r="V88" s="135"/>
    </row>
    <row r="89" spans="1:22" ht="7.9" customHeight="1" outlineLevel="1" x14ac:dyDescent="0.25">
      <c r="A89" s="130"/>
      <c r="B89" s="130"/>
      <c r="C89" s="130"/>
      <c r="D89" s="130"/>
      <c r="E89" s="39"/>
      <c r="F89" s="39"/>
      <c r="G89" s="39"/>
      <c r="J89" s="137"/>
      <c r="M89" s="139"/>
      <c r="N89" s="141"/>
      <c r="O89" s="141"/>
      <c r="P89" s="43"/>
      <c r="Q89" s="142" t="s">
        <v>35</v>
      </c>
      <c r="R89" s="142"/>
      <c r="S89" s="142" t="s">
        <v>38</v>
      </c>
      <c r="T89" s="142"/>
      <c r="U89" s="142" t="s">
        <v>39</v>
      </c>
      <c r="V89" s="142"/>
    </row>
    <row r="90" spans="1:22" ht="7.9" customHeight="1" outlineLevel="1" x14ac:dyDescent="0.25">
      <c r="A90" s="143" t="s">
        <v>32</v>
      </c>
      <c r="B90" s="143"/>
      <c r="C90" s="143"/>
      <c r="D90" s="143"/>
      <c r="E90" s="39"/>
      <c r="F90" s="39"/>
      <c r="G90" s="39"/>
      <c r="J90" s="144">
        <v>5</v>
      </c>
      <c r="M90" s="44"/>
      <c r="N90" s="45"/>
      <c r="O90" s="45"/>
      <c r="P90" s="45"/>
      <c r="Q90" s="142"/>
      <c r="R90" s="142"/>
      <c r="S90" s="142"/>
      <c r="T90" s="142"/>
      <c r="U90" s="142"/>
      <c r="V90" s="142"/>
    </row>
    <row r="91" spans="1:22" ht="7.9" customHeight="1" outlineLevel="1" x14ac:dyDescent="0.25">
      <c r="A91" s="143"/>
      <c r="B91" s="143"/>
      <c r="C91" s="143"/>
      <c r="D91" s="143"/>
      <c r="E91" s="41"/>
      <c r="F91" s="41"/>
      <c r="G91" s="41"/>
      <c r="J91" s="145"/>
      <c r="L91" s="146" t="s">
        <v>65</v>
      </c>
      <c r="M91" s="117">
        <f>M88/D58</f>
        <v>11.897727272727273</v>
      </c>
      <c r="N91" s="117">
        <f>M91*M97</f>
        <v>14.277272727272727</v>
      </c>
      <c r="O91" s="117">
        <f>M91*O97</f>
        <v>16.656818181818181</v>
      </c>
      <c r="P91" s="46"/>
      <c r="Q91" s="118">
        <v>12.1</v>
      </c>
      <c r="R91" s="119"/>
      <c r="S91" s="118">
        <v>14.6</v>
      </c>
      <c r="T91" s="119"/>
      <c r="U91" s="118">
        <v>17</v>
      </c>
      <c r="V91" s="119"/>
    </row>
    <row r="92" spans="1:22" ht="7.9" customHeight="1" outlineLevel="1" x14ac:dyDescent="0.25">
      <c r="A92" s="47"/>
      <c r="B92" s="47"/>
      <c r="C92" s="47"/>
      <c r="D92" s="47"/>
      <c r="E92" s="41"/>
      <c r="F92" s="41"/>
      <c r="G92" s="41"/>
      <c r="J92" s="48"/>
      <c r="L92" s="146"/>
      <c r="M92" s="117"/>
      <c r="N92" s="117"/>
      <c r="O92" s="117"/>
      <c r="Q92" s="120"/>
      <c r="R92" s="121"/>
      <c r="S92" s="120"/>
      <c r="T92" s="121"/>
      <c r="U92" s="120"/>
      <c r="V92" s="121"/>
    </row>
    <row r="93" spans="1:22" ht="15.6" customHeight="1" outlineLevel="1" x14ac:dyDescent="0.25">
      <c r="J93" s="49"/>
      <c r="L93" s="50" t="s">
        <v>64</v>
      </c>
      <c r="M93" s="51">
        <f>M88/A58</f>
        <v>7.4785714285714286</v>
      </c>
      <c r="N93" s="52">
        <f>M93*M97</f>
        <v>8.9742857142857133</v>
      </c>
      <c r="O93" s="53">
        <f>M93*O97</f>
        <v>10.469999999999999</v>
      </c>
      <c r="P93" s="54"/>
      <c r="Q93" s="117">
        <v>7.7</v>
      </c>
      <c r="R93" s="117"/>
      <c r="S93" s="117">
        <v>9.1999999999999993</v>
      </c>
      <c r="T93" s="117"/>
      <c r="U93" s="117">
        <v>10.8</v>
      </c>
      <c r="V93" s="117"/>
    </row>
    <row r="94" spans="1:22" ht="15.6" customHeight="1" outlineLevel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6"/>
      <c r="M94" s="57"/>
      <c r="N94" s="58"/>
      <c r="O94" s="59"/>
      <c r="P94" s="59"/>
      <c r="Q94" s="58"/>
      <c r="R94" s="58"/>
      <c r="S94" s="58"/>
      <c r="T94" s="58"/>
      <c r="U94" s="58"/>
      <c r="V94" s="58"/>
    </row>
    <row r="95" spans="1:22" ht="23.1" customHeight="1" outlineLevel="1" x14ac:dyDescent="0.25">
      <c r="A95" s="105" t="s">
        <v>46</v>
      </c>
      <c r="B95" s="105"/>
      <c r="C95" s="105"/>
      <c r="D95" s="105"/>
      <c r="E95" s="6"/>
      <c r="F95" s="60" t="s">
        <v>34</v>
      </c>
      <c r="G95" s="6"/>
      <c r="H95" s="6"/>
      <c r="I95" s="6"/>
      <c r="J95" s="6"/>
      <c r="K95" s="6"/>
      <c r="L95" s="6"/>
      <c r="M95" s="106" t="s">
        <v>54</v>
      </c>
      <c r="N95" s="106"/>
      <c r="O95" s="106"/>
      <c r="P95" s="106"/>
      <c r="Q95" s="106"/>
      <c r="R95" s="106"/>
      <c r="S95" s="106"/>
      <c r="T95" s="106"/>
      <c r="U95" s="106"/>
      <c r="V95" s="106"/>
    </row>
    <row r="96" spans="1:22" ht="15.6" customHeight="1" outlineLevel="1" x14ac:dyDescent="0.25">
      <c r="A96" s="107" t="s">
        <v>79</v>
      </c>
      <c r="B96" s="107"/>
      <c r="C96" s="107"/>
      <c r="D96" s="107"/>
      <c r="F96" s="80" t="s">
        <v>80</v>
      </c>
      <c r="G96" s="81"/>
      <c r="H96" s="82"/>
      <c r="I96" s="102" t="s">
        <v>62</v>
      </c>
      <c r="J96" s="103"/>
      <c r="K96" s="104"/>
      <c r="M96" s="108" t="s">
        <v>55</v>
      </c>
      <c r="N96" s="109"/>
      <c r="O96" s="109" t="s">
        <v>56</v>
      </c>
      <c r="P96" s="109"/>
      <c r="Q96" s="109"/>
      <c r="R96" s="110" t="s">
        <v>57</v>
      </c>
      <c r="S96" s="111"/>
      <c r="T96" s="111"/>
      <c r="U96" s="112"/>
    </row>
    <row r="97" spans="1:22" ht="15.6" customHeight="1" outlineLevel="1" x14ac:dyDescent="0.25">
      <c r="A97" s="107"/>
      <c r="B97" s="107"/>
      <c r="C97" s="107"/>
      <c r="D97" s="107"/>
      <c r="F97" s="80"/>
      <c r="G97" s="81"/>
      <c r="H97" s="82"/>
      <c r="I97" s="102"/>
      <c r="J97" s="103"/>
      <c r="K97" s="104"/>
      <c r="M97" s="113">
        <v>1.2</v>
      </c>
      <c r="N97" s="113"/>
      <c r="O97" s="113">
        <v>1.4</v>
      </c>
      <c r="P97" s="113"/>
      <c r="Q97" s="113"/>
      <c r="R97" s="114" t="s">
        <v>58</v>
      </c>
      <c r="S97" s="115"/>
      <c r="T97" s="115"/>
      <c r="U97" s="116"/>
    </row>
    <row r="98" spans="1:22" ht="15.6" customHeight="1" outlineLevel="1" x14ac:dyDescent="0.25">
      <c r="F98" s="91" t="s">
        <v>43</v>
      </c>
      <c r="G98" s="92"/>
      <c r="H98" s="93"/>
      <c r="I98" s="94" t="s">
        <v>61</v>
      </c>
      <c r="J98" s="95"/>
      <c r="K98" s="96"/>
      <c r="M98" s="97"/>
      <c r="N98" s="97"/>
      <c r="O98" s="97"/>
      <c r="P98" s="97"/>
      <c r="Q98" s="97"/>
      <c r="R98" s="61"/>
    </row>
    <row r="99" spans="1:22" ht="15.6" customHeight="1" outlineLevel="1" x14ac:dyDescent="0.25">
      <c r="A99" s="98" t="s">
        <v>49</v>
      </c>
      <c r="B99" s="98"/>
      <c r="C99" s="98"/>
      <c r="D99" s="98"/>
      <c r="F99" s="91"/>
      <c r="G99" s="92"/>
      <c r="H99" s="93"/>
      <c r="I99" s="94"/>
      <c r="J99" s="95"/>
      <c r="K99" s="96"/>
    </row>
    <row r="100" spans="1:22" ht="15.6" customHeight="1" outlineLevel="1" x14ac:dyDescent="0.25">
      <c r="A100" s="98"/>
      <c r="B100" s="98"/>
      <c r="C100" s="98"/>
      <c r="D100" s="98"/>
      <c r="F100" s="99" t="s">
        <v>44</v>
      </c>
      <c r="G100" s="100"/>
      <c r="H100" s="101"/>
      <c r="I100" s="102" t="s">
        <v>37</v>
      </c>
      <c r="J100" s="103"/>
      <c r="K100" s="104"/>
    </row>
    <row r="101" spans="1:22" ht="15.6" customHeight="1" outlineLevel="1" x14ac:dyDescent="0.25">
      <c r="F101" s="83" t="s">
        <v>39</v>
      </c>
      <c r="G101" s="84"/>
      <c r="H101" s="85"/>
      <c r="I101" s="83" t="s">
        <v>41</v>
      </c>
      <c r="J101" s="84"/>
      <c r="K101" s="85"/>
      <c r="M101" s="76" t="s">
        <v>25</v>
      </c>
      <c r="N101" s="77"/>
      <c r="O101" s="77"/>
      <c r="P101" s="77"/>
      <c r="Q101" s="77"/>
      <c r="R101" s="77"/>
      <c r="S101" s="77"/>
      <c r="T101" s="77"/>
      <c r="U101" s="77"/>
      <c r="V101" s="78"/>
    </row>
    <row r="102" spans="1:22" s="62" customFormat="1" ht="15.6" customHeight="1" x14ac:dyDescent="0.25">
      <c r="A102" s="79" t="s">
        <v>24</v>
      </c>
      <c r="B102" s="79"/>
      <c r="C102" s="79"/>
      <c r="D102" s="79"/>
      <c r="F102" s="80" t="s">
        <v>35</v>
      </c>
      <c r="G102" s="81"/>
      <c r="H102" s="82"/>
      <c r="I102" s="63" t="s">
        <v>36</v>
      </c>
      <c r="J102" s="64"/>
      <c r="K102" s="65"/>
      <c r="M102" s="66" t="s">
        <v>26</v>
      </c>
      <c r="N102" s="67"/>
      <c r="O102" s="67"/>
      <c r="P102" s="67"/>
      <c r="Q102" s="73">
        <v>1</v>
      </c>
      <c r="R102" s="73"/>
      <c r="S102" s="73"/>
      <c r="T102" s="73"/>
      <c r="U102" s="73"/>
      <c r="V102" s="68"/>
    </row>
    <row r="103" spans="1:22" ht="15.6" customHeight="1" x14ac:dyDescent="0.25">
      <c r="A103" s="79"/>
      <c r="B103" s="79"/>
      <c r="C103" s="79"/>
      <c r="D103" s="79"/>
      <c r="F103" s="83" t="s">
        <v>42</v>
      </c>
      <c r="G103" s="84"/>
      <c r="H103" s="85"/>
      <c r="I103" s="86" t="s">
        <v>45</v>
      </c>
      <c r="J103" s="87"/>
      <c r="K103" s="88"/>
      <c r="M103" s="66" t="s">
        <v>27</v>
      </c>
      <c r="N103" s="67"/>
      <c r="O103" s="67"/>
      <c r="P103" s="67"/>
      <c r="Q103" s="74">
        <v>45581</v>
      </c>
      <c r="R103" s="74"/>
      <c r="S103" s="74"/>
      <c r="T103" s="74"/>
      <c r="U103" s="74"/>
      <c r="V103" s="69"/>
    </row>
    <row r="104" spans="1:22" ht="15.6" customHeight="1" x14ac:dyDescent="0.25">
      <c r="F104" s="80" t="s">
        <v>38</v>
      </c>
      <c r="G104" s="81"/>
      <c r="H104" s="82"/>
      <c r="I104" s="89" t="s">
        <v>40</v>
      </c>
      <c r="J104" s="81"/>
      <c r="K104" s="90"/>
      <c r="M104" s="70" t="s">
        <v>28</v>
      </c>
      <c r="N104" s="71"/>
      <c r="O104" s="71"/>
      <c r="P104" s="71"/>
      <c r="Q104" s="75" t="s">
        <v>0</v>
      </c>
      <c r="R104" s="75"/>
      <c r="S104" s="75"/>
      <c r="T104" s="75"/>
      <c r="U104" s="75"/>
      <c r="V104" s="72"/>
    </row>
  </sheetData>
  <sheetProtection algorithmName="SHA-512" hashValue="Q6M45bf2RlOIl4CyZTPhQEwJ+3kiOvDm17bunrYKHlGqyxVCGr9MtUJcIiOr7dn3nUyA8/fIypECnJburOoWWQ==" saltValue="H/5Gc4htAwcU8hx+wnra8Q==" spinCount="100000" sheet="1" objects="1" scenarios="1"/>
  <mergeCells count="216">
    <mergeCell ref="F50:H50"/>
    <mergeCell ref="M46:N46"/>
    <mergeCell ref="O46:Q46"/>
    <mergeCell ref="I52:K52"/>
    <mergeCell ref="M49:V49"/>
    <mergeCell ref="H15:H16"/>
    <mergeCell ref="I15:I16"/>
    <mergeCell ref="A32:D32"/>
    <mergeCell ref="E30:F30"/>
    <mergeCell ref="J15:J16"/>
    <mergeCell ref="A50:D51"/>
    <mergeCell ref="I51:K51"/>
    <mergeCell ref="F51:H51"/>
    <mergeCell ref="A38:D39"/>
    <mergeCell ref="J38:J39"/>
    <mergeCell ref="Q37:R38"/>
    <mergeCell ref="L39:L40"/>
    <mergeCell ref="M39:M40"/>
    <mergeCell ref="N39:N40"/>
    <mergeCell ref="O39:O40"/>
    <mergeCell ref="J36:J37"/>
    <mergeCell ref="M36:M37"/>
    <mergeCell ref="M43:V43"/>
    <mergeCell ref="M44:N44"/>
    <mergeCell ref="A2:V2"/>
    <mergeCell ref="B13:D13"/>
    <mergeCell ref="B14:D14"/>
    <mergeCell ref="E14:F14"/>
    <mergeCell ref="B27:D27"/>
    <mergeCell ref="A44:D45"/>
    <mergeCell ref="A43:D43"/>
    <mergeCell ref="F44:H45"/>
    <mergeCell ref="I44:K45"/>
    <mergeCell ref="E23:F23"/>
    <mergeCell ref="E24:F24"/>
    <mergeCell ref="A17:J17"/>
    <mergeCell ref="A19:J19"/>
    <mergeCell ref="E26:H26"/>
    <mergeCell ref="E27:J27"/>
    <mergeCell ref="E28:J28"/>
    <mergeCell ref="E29:J29"/>
    <mergeCell ref="O44:Q44"/>
    <mergeCell ref="M45:N45"/>
    <mergeCell ref="O45:Q45"/>
    <mergeCell ref="N36:N37"/>
    <mergeCell ref="A11:J12"/>
    <mergeCell ref="B25:D25"/>
    <mergeCell ref="E20:F20"/>
    <mergeCell ref="I48:K48"/>
    <mergeCell ref="F48:H48"/>
    <mergeCell ref="F49:H49"/>
    <mergeCell ref="I49:K49"/>
    <mergeCell ref="A4:I4"/>
    <mergeCell ref="E13:F13"/>
    <mergeCell ref="A5:B5"/>
    <mergeCell ref="A6:B6"/>
    <mergeCell ref="B9:D10"/>
    <mergeCell ref="A9:A10"/>
    <mergeCell ref="E9:H9"/>
    <mergeCell ref="E10:F10"/>
    <mergeCell ref="B18:D18"/>
    <mergeCell ref="B23:D23"/>
    <mergeCell ref="A8:I8"/>
    <mergeCell ref="A20:A30"/>
    <mergeCell ref="B20:D20"/>
    <mergeCell ref="B28:D28"/>
    <mergeCell ref="B26:D26"/>
    <mergeCell ref="E25:F25"/>
    <mergeCell ref="B29:D29"/>
    <mergeCell ref="B30:D30"/>
    <mergeCell ref="I9:J9"/>
    <mergeCell ref="E32:F32"/>
    <mergeCell ref="B21:D21"/>
    <mergeCell ref="B22:D22"/>
    <mergeCell ref="B24:D24"/>
    <mergeCell ref="E21:F21"/>
    <mergeCell ref="E22:J22"/>
    <mergeCell ref="A33:D33"/>
    <mergeCell ref="A37:D37"/>
    <mergeCell ref="B15:D16"/>
    <mergeCell ref="G15:G16"/>
    <mergeCell ref="E15:F16"/>
    <mergeCell ref="A54:V54"/>
    <mergeCell ref="U37:V38"/>
    <mergeCell ref="S37:T38"/>
    <mergeCell ref="Q35:V36"/>
    <mergeCell ref="Q39:R40"/>
    <mergeCell ref="S39:T40"/>
    <mergeCell ref="U39:V40"/>
    <mergeCell ref="A34:D35"/>
    <mergeCell ref="M31:V32"/>
    <mergeCell ref="I46:K47"/>
    <mergeCell ref="F46:H47"/>
    <mergeCell ref="A47:D48"/>
    <mergeCell ref="Q41:R41"/>
    <mergeCell ref="F52:H52"/>
    <mergeCell ref="S41:T41"/>
    <mergeCell ref="R44:U44"/>
    <mergeCell ref="R45:U45"/>
    <mergeCell ref="U41:V41"/>
    <mergeCell ref="M34:M35"/>
    <mergeCell ref="N34:N35"/>
    <mergeCell ref="O34:O35"/>
    <mergeCell ref="O36:O37"/>
    <mergeCell ref="J34:J35"/>
    <mergeCell ref="M33:O33"/>
    <mergeCell ref="A56:I56"/>
    <mergeCell ref="A57:B57"/>
    <mergeCell ref="A58:B58"/>
    <mergeCell ref="A60:I60"/>
    <mergeCell ref="A61:A62"/>
    <mergeCell ref="B61:D62"/>
    <mergeCell ref="E61:H61"/>
    <mergeCell ref="I61:J61"/>
    <mergeCell ref="E62:F62"/>
    <mergeCell ref="A63:J64"/>
    <mergeCell ref="B65:D65"/>
    <mergeCell ref="E65:F65"/>
    <mergeCell ref="B66:D66"/>
    <mergeCell ref="E66:F66"/>
    <mergeCell ref="B67:D68"/>
    <mergeCell ref="E67:F68"/>
    <mergeCell ref="G67:G68"/>
    <mergeCell ref="H67:H68"/>
    <mergeCell ref="I67:I68"/>
    <mergeCell ref="J67:J68"/>
    <mergeCell ref="A69:J69"/>
    <mergeCell ref="B70:D70"/>
    <mergeCell ref="A71:J71"/>
    <mergeCell ref="A72:A82"/>
    <mergeCell ref="B72:D72"/>
    <mergeCell ref="E72:F72"/>
    <mergeCell ref="B73:D73"/>
    <mergeCell ref="E73:F73"/>
    <mergeCell ref="B74:D74"/>
    <mergeCell ref="E74:J74"/>
    <mergeCell ref="B75:D75"/>
    <mergeCell ref="E75:F75"/>
    <mergeCell ref="B76:D76"/>
    <mergeCell ref="E76:F76"/>
    <mergeCell ref="B77:D77"/>
    <mergeCell ref="E77:F77"/>
    <mergeCell ref="B78:D78"/>
    <mergeCell ref="E78:H78"/>
    <mergeCell ref="B79:D79"/>
    <mergeCell ref="E79:J79"/>
    <mergeCell ref="B80:D80"/>
    <mergeCell ref="E80:J80"/>
    <mergeCell ref="B81:D81"/>
    <mergeCell ref="E81:J81"/>
    <mergeCell ref="B82:D82"/>
    <mergeCell ref="E82:F82"/>
    <mergeCell ref="M83:V84"/>
    <mergeCell ref="A84:D84"/>
    <mergeCell ref="E84:F84"/>
    <mergeCell ref="A85:D85"/>
    <mergeCell ref="M85:O85"/>
    <mergeCell ref="A86:D87"/>
    <mergeCell ref="J86:J87"/>
    <mergeCell ref="M86:M87"/>
    <mergeCell ref="N86:N87"/>
    <mergeCell ref="O86:O87"/>
    <mergeCell ref="Q87:V88"/>
    <mergeCell ref="J88:J89"/>
    <mergeCell ref="M88:M89"/>
    <mergeCell ref="N88:N89"/>
    <mergeCell ref="O88:O89"/>
    <mergeCell ref="A89:D89"/>
    <mergeCell ref="Q89:R90"/>
    <mergeCell ref="S89:T90"/>
    <mergeCell ref="U89:V90"/>
    <mergeCell ref="A90:D91"/>
    <mergeCell ref="J90:J91"/>
    <mergeCell ref="L91:L92"/>
    <mergeCell ref="M91:M92"/>
    <mergeCell ref="N91:N92"/>
    <mergeCell ref="O91:O92"/>
    <mergeCell ref="Q91:R92"/>
    <mergeCell ref="S91:T92"/>
    <mergeCell ref="U91:V92"/>
    <mergeCell ref="Q93:R93"/>
    <mergeCell ref="S93:T93"/>
    <mergeCell ref="U93:V93"/>
    <mergeCell ref="A96:D97"/>
    <mergeCell ref="F96:H97"/>
    <mergeCell ref="I96:K97"/>
    <mergeCell ref="M96:N96"/>
    <mergeCell ref="O96:Q96"/>
    <mergeCell ref="R96:U96"/>
    <mergeCell ref="M97:N97"/>
    <mergeCell ref="O97:Q97"/>
    <mergeCell ref="R97:U97"/>
    <mergeCell ref="Q50:U50"/>
    <mergeCell ref="Q51:U51"/>
    <mergeCell ref="Q52:U52"/>
    <mergeCell ref="M101:V101"/>
    <mergeCell ref="Q102:U102"/>
    <mergeCell ref="Q103:U103"/>
    <mergeCell ref="Q104:U104"/>
    <mergeCell ref="A102:D103"/>
    <mergeCell ref="F102:H102"/>
    <mergeCell ref="F103:H103"/>
    <mergeCell ref="I103:K103"/>
    <mergeCell ref="F104:H104"/>
    <mergeCell ref="I104:K104"/>
    <mergeCell ref="F98:H99"/>
    <mergeCell ref="I98:K99"/>
    <mergeCell ref="M98:N98"/>
    <mergeCell ref="O98:Q98"/>
    <mergeCell ref="A99:D100"/>
    <mergeCell ref="F100:H100"/>
    <mergeCell ref="I100:K100"/>
    <mergeCell ref="F101:H101"/>
    <mergeCell ref="I101:K101"/>
    <mergeCell ref="A95:D95"/>
    <mergeCell ref="M95:V95"/>
  </mergeCells>
  <conditionalFormatting sqref="D6:G6">
    <cfRule type="beginsWith" dxfId="1" priority="2" operator="beginsWith" text="Fehler: Anzahl MA &lt; Anzahl FTE">
      <formula>LEFT(D6,LEN("Fehler: Anzahl MA &lt; Anzahl FTE"))="Fehler: Anzahl MA &lt; Anzahl FTE"</formula>
    </cfRule>
  </conditionalFormatting>
  <conditionalFormatting sqref="D58:G58">
    <cfRule type="beginsWith" dxfId="0" priority="1" operator="beginsWith" text="Fehler: Anzahl MA &lt; Anzahl FTE">
      <formula>LEFT(D58,LEN("Fehler: Anzahl MA &lt; Anzahl FTE"))="Fehler: Anzahl MA &lt; Anzahl FTE"</formula>
    </cfRule>
  </conditionalFormatting>
  <pageMargins left="1.1417322834645669" right="0.39370078740157483" top="0.23622047244094491" bottom="0.47244094488188981" header="0.23622047244094491" footer="0.19685039370078741"/>
  <pageSetup paperSize="8" orientation="landscape" r:id="rId1"/>
  <headerFooter differentFirst="1" alignWithMargins="0">
    <oddHeader>&amp;R&amp;"Segoe UI,Standard"&amp;8 &amp;P / &amp;N</oddHeader>
    <oddFooter>&amp;R&amp;"Segoe UI,Standard"&amp;8  11.001.V_20241016</oddFooter>
    <firstHeader>&amp;L&amp;G&amp;R&amp;"Segoe UI,Standard"&amp;8 &amp;P / &amp;N</firstHeader>
    <firstFooter>&amp;L&amp;"Segoe UI,Standard"&amp;6
&amp;R&amp;"Segoe UI,Standard"&amp;8  11.001.V_20241016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Planungstool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AM723 Excel A3 quer.xlt</dc:title>
  <dc:creator>Klassen Jonathan</dc:creator>
  <cp:lastModifiedBy>Wolf Jacqueline</cp:lastModifiedBy>
  <cp:lastPrinted>2025-07-30T14:23:26Z</cp:lastPrinted>
  <dcterms:created xsi:type="dcterms:W3CDTF">2008-02-05T06:56:07Z</dcterms:created>
  <dcterms:modified xsi:type="dcterms:W3CDTF">2025-08-07T06:52:10Z</dcterms:modified>
</cp:coreProperties>
</file>